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8265" activeTab="0"/>
  </bookViews>
  <sheets>
    <sheet name="Instrucciones" sheetId="1" r:id="rId1"/>
    <sheet name="Aguinaldo" sheetId="2" r:id="rId2"/>
    <sheet name="Cálculo ISR Aguinaldo" sheetId="3" r:id="rId3"/>
    <sheet name="Tablas" sheetId="4" r:id="rId4"/>
    <sheet name="Vacaciones" sheetId="5" state="hidden" r:id="rId5"/>
    <sheet name="Cálculo ISR Vacaciones" sheetId="6" state="hidden" r:id="rId6"/>
  </sheets>
  <definedNames>
    <definedName name="_xlnm.Print_Area" localSheetId="1">'Aguinaldo'!$A$1:$L$17</definedName>
    <definedName name="_xlnm.Print_Area" localSheetId="4">'Vacaciones'!$A$1:$M$51</definedName>
    <definedName name="SemCas">#REF!</definedName>
    <definedName name="SemIsr">#REF!</definedName>
    <definedName name="SemSubs">#REF!</definedName>
  </definedNames>
  <calcPr fullCalcOnLoad="1"/>
</workbook>
</file>

<file path=xl/comments1.xml><?xml version="1.0" encoding="utf-8"?>
<comments xmlns="http://schemas.openxmlformats.org/spreadsheetml/2006/main">
  <authors>
    <author>FamSoto</author>
  </authors>
  <commentList>
    <comment ref="A18" authorId="0">
      <text>
        <r>
          <rPr>
            <b/>
            <sz val="8"/>
            <rFont val="Tahoma"/>
            <family val="2"/>
          </rPr>
          <t>PpSoto:</t>
        </r>
        <r>
          <rPr>
            <sz val="8"/>
            <rFont val="Tahoma"/>
            <family val="2"/>
          </rPr>
          <t xml:space="preserve">
Ejemplo de captura:
 80.1
Excel formateará al estilo "porcentaje"</t>
        </r>
      </text>
    </comment>
  </commentList>
</comments>
</file>

<file path=xl/comments2.xml><?xml version="1.0" encoding="utf-8"?>
<comments xmlns="http://schemas.openxmlformats.org/spreadsheetml/2006/main">
  <authors>
    <author>FamSoto</author>
  </authors>
  <commentList>
    <comment ref="C7" authorId="0">
      <text>
        <r>
          <rPr>
            <b/>
            <sz val="8"/>
            <rFont val="Tahoma"/>
            <family val="2"/>
          </rPr>
          <t>CIA:</t>
        </r>
        <r>
          <rPr>
            <sz val="8"/>
            <rFont val="Tahoma"/>
            <family val="2"/>
          </rPr>
          <t xml:space="preserve">
Determine el numero de días que representa la prestación.</t>
        </r>
      </text>
    </comment>
    <comment ref="F9" authorId="0">
      <text>
        <r>
          <rPr>
            <b/>
            <sz val="8"/>
            <rFont val="Tahoma"/>
            <family val="2"/>
          </rPr>
          <t>PpSoto:</t>
        </r>
        <r>
          <rPr>
            <sz val="8"/>
            <rFont val="Tahoma"/>
            <family val="2"/>
          </rPr>
          <t xml:space="preserve">
En este concepto se aplican el ausentismo y las incapacidades x enfermedad gral.</t>
        </r>
      </text>
    </comment>
  </commentList>
</comments>
</file>

<file path=xl/comments3.xml><?xml version="1.0" encoding="utf-8"?>
<comments xmlns="http://schemas.openxmlformats.org/spreadsheetml/2006/main">
  <authors>
    <author>FamSoto</author>
  </authors>
  <commentList>
    <comment ref="K1" authorId="0">
      <text>
        <r>
          <rPr>
            <b/>
            <sz val="8"/>
            <rFont val="Tahoma"/>
            <family val="2"/>
          </rPr>
          <t>FamSoto:</t>
        </r>
        <r>
          <rPr>
            <sz val="8"/>
            <rFont val="Tahoma"/>
            <family val="2"/>
          </rPr>
          <t xml:space="preserve">
Zona A = 45.24
Zona B = 43.73
Zona C = 42.11</t>
        </r>
      </text>
    </comment>
    <comment ref="A6" authorId="0">
      <text>
        <r>
          <rPr>
            <b/>
            <sz val="8"/>
            <rFont val="Tahoma"/>
            <family val="2"/>
          </rPr>
          <t>PpSoto:</t>
        </r>
        <r>
          <rPr>
            <sz val="8"/>
            <rFont val="Tahoma"/>
            <family val="2"/>
          </rPr>
          <t xml:space="preserve">
Este método de cálculo del impuesto, le es más favorable para el trabajador.</t>
        </r>
      </text>
    </comment>
  </commentList>
</comments>
</file>

<file path=xl/comments5.xml><?xml version="1.0" encoding="utf-8"?>
<comments xmlns="http://schemas.openxmlformats.org/spreadsheetml/2006/main">
  <authors>
    <author>FamSoto</author>
  </authors>
  <commentList>
    <comment ref="C7" authorId="0">
      <text>
        <r>
          <rPr>
            <sz val="8"/>
            <rFont val="Tahoma"/>
            <family val="2"/>
          </rPr>
          <t>Determine el numero de días que representa la prestación.</t>
        </r>
      </text>
    </comment>
    <comment ref="E9" authorId="0">
      <text>
        <r>
          <rPr>
            <b/>
            <sz val="8"/>
            <rFont val="Tahoma"/>
            <family val="2"/>
          </rPr>
          <t>PpSoto:</t>
        </r>
        <r>
          <rPr>
            <sz val="8"/>
            <rFont val="Tahoma"/>
            <family val="2"/>
          </rPr>
          <t xml:space="preserve">
En este concepto se aplican el ausentismo y las incapacidades x enfermedad gral.</t>
        </r>
      </text>
    </comment>
  </commentList>
</comments>
</file>

<file path=xl/comments6.xml><?xml version="1.0" encoding="utf-8"?>
<comments xmlns="http://schemas.openxmlformats.org/spreadsheetml/2006/main">
  <authors>
    <author>FamSoto</author>
  </authors>
  <commentList>
    <comment ref="J1" authorId="0">
      <text>
        <r>
          <rPr>
            <b/>
            <sz val="8"/>
            <rFont val="Tahoma"/>
            <family val="2"/>
          </rPr>
          <t>FamSoto:</t>
        </r>
        <r>
          <rPr>
            <sz val="8"/>
            <rFont val="Tahoma"/>
            <family val="2"/>
          </rPr>
          <t xml:space="preserve">
Zona A = 45.24
Zona B = 43.73
Zona C = 42.11</t>
        </r>
      </text>
    </comment>
    <comment ref="A6" authorId="0">
      <text>
        <r>
          <rPr>
            <b/>
            <sz val="8"/>
            <rFont val="Tahoma"/>
            <family val="2"/>
          </rPr>
          <t>PpSoto:</t>
        </r>
        <r>
          <rPr>
            <sz val="8"/>
            <rFont val="Tahoma"/>
            <family val="2"/>
          </rPr>
          <t xml:space="preserve">
Este método de cálculo del impuesto, le es más favorable para el trabajador.</t>
        </r>
      </text>
    </comment>
  </commentList>
</comments>
</file>

<file path=xl/sharedStrings.xml><?xml version="1.0" encoding="utf-8"?>
<sst xmlns="http://schemas.openxmlformats.org/spreadsheetml/2006/main" count="357" uniqueCount="110">
  <si>
    <t>Fecha de fin de año =</t>
  </si>
  <si>
    <t>Factor de pago de la prestación =</t>
  </si>
  <si>
    <t xml:space="preserve">Num. Nomina </t>
  </si>
  <si>
    <t>Nombre del trabajador</t>
  </si>
  <si>
    <t>Fecha de Ingreso</t>
  </si>
  <si>
    <t>Salario cuota diaria</t>
  </si>
  <si>
    <t>Dias de ausencia a deducir</t>
  </si>
  <si>
    <t>Dias netos laborados del año</t>
  </si>
  <si>
    <t>Aguinaldo Bruto en dias</t>
  </si>
  <si>
    <t>Aguinaldo Bruto</t>
  </si>
  <si>
    <t xml:space="preserve">Isr </t>
  </si>
  <si>
    <t>Aguinaldo Neto</t>
  </si>
  <si>
    <t>Firma del Trabajador</t>
  </si>
  <si>
    <t>1.- Lea detenidamente estas instrucciones, antes de comenzar a trabajar.</t>
  </si>
  <si>
    <t>2.- Capture en la hoja de "Aguinaldo":</t>
  </si>
  <si>
    <r>
      <t xml:space="preserve">2.1 Los días que se otorgan como prestación del Aguinaldo.  </t>
    </r>
    <r>
      <rPr>
        <b/>
        <sz val="11"/>
        <color indexed="10"/>
        <rFont val="Trebuchet MS"/>
        <family val="2"/>
      </rPr>
      <t>Dato obligatorio.</t>
    </r>
  </si>
  <si>
    <r>
      <t xml:space="preserve">2.2 El numero de nomina, el nombre y la fecha de ingreso del trabajador y
el salario cuota diaria - columnas "A" a "D".   </t>
    </r>
    <r>
      <rPr>
        <b/>
        <sz val="11"/>
        <color indexed="10"/>
        <rFont val="Trebuchet MS"/>
        <family val="2"/>
      </rPr>
      <t>Datos obligatorios.</t>
    </r>
  </si>
  <si>
    <t>2.3 Si desea, puede capturar en la columna "E", los días que el trabajador tuvo ausencias injustificadas o incapacidades por enfermedad general.</t>
  </si>
  <si>
    <t>2.4 Capture los mismos datos anteriores para todos sus trabajadores.</t>
  </si>
  <si>
    <r>
      <t xml:space="preserve">3.- Seleccione el salario minimo de su zona </t>
    </r>
    <r>
      <rPr>
        <b/>
        <sz val="10"/>
        <color indexed="10"/>
        <rFont val="Trebuchet MS"/>
        <family val="2"/>
      </rPr>
      <t>(dato obligatorio)</t>
    </r>
    <r>
      <rPr>
        <b/>
        <sz val="11"/>
        <color indexed="57"/>
        <rFont val="Trebuchet MS"/>
        <family val="2"/>
      </rPr>
      <t>:</t>
    </r>
  </si>
  <si>
    <r>
      <t xml:space="preserve">4.- Capture la proporcion de subsidio (en numeros enteros - </t>
    </r>
    <r>
      <rPr>
        <b/>
        <sz val="10"/>
        <color indexed="10"/>
        <rFont val="Trebuchet MS"/>
        <family val="2"/>
      </rPr>
      <t>dato obligatorio</t>
    </r>
    <r>
      <rPr>
        <b/>
        <sz val="11"/>
        <color indexed="57"/>
        <rFont val="Trebuchet MS"/>
        <family val="2"/>
      </rPr>
      <t>):</t>
    </r>
  </si>
  <si>
    <t>5.- Capture el nombre del patrón (Persona física o persona moral):</t>
  </si>
  <si>
    <t>6.- Capture el RFC patronal:</t>
  </si>
  <si>
    <t>7.- Capture el Registro patronal Imss:</t>
  </si>
  <si>
    <t>8.- La hoja está preparada para calcular e imprimir hasta 100 trabajadores.</t>
  </si>
  <si>
    <t>9.- Recuerde que puede establecer el área de impresión, de acuerdo con sus necesidades. Si lo desea, puede poner el logotipo de su Empresa.</t>
  </si>
  <si>
    <t>Calculo de impuesto al promedio gravable mensual</t>
  </si>
  <si>
    <t>Resumen calc de impto al promedio gravable mensual</t>
  </si>
  <si>
    <t>Impuesto del salario mensual ordinario</t>
  </si>
  <si>
    <t>RESUMEN impuesto al salario mes ordinario</t>
  </si>
  <si>
    <t>Tasa Impositiva</t>
  </si>
  <si>
    <t>Num. Nomina</t>
  </si>
  <si>
    <t>Salario mensual</t>
  </si>
  <si>
    <t>Aguinaldo</t>
  </si>
  <si>
    <t>Parte exenta</t>
  </si>
  <si>
    <t>Parte gravada</t>
  </si>
  <si>
    <t>Ingreso gravado mes</t>
  </si>
  <si>
    <t>LIMITE INFERIOR</t>
  </si>
  <si>
    <t>EXC. S/LIMITE INFERIOR</t>
  </si>
  <si>
    <t>% S/EXC. LIMITE INFERIOR</t>
  </si>
  <si>
    <t>IMPUESTO MARGINAL</t>
  </si>
  <si>
    <t>CUOTA FIJA</t>
  </si>
  <si>
    <t>TOTAL IMPUESTO</t>
  </si>
  <si>
    <t>% SUBSIDIO S/IMP. MARG.</t>
  </si>
  <si>
    <t>SUBS. S/IMPUESTO MARGINAL</t>
  </si>
  <si>
    <t>TOTAL SUBSIDIO</t>
  </si>
  <si>
    <t>% DE SUBSIDIO</t>
  </si>
  <si>
    <t>SUBSIDIO ACREDITABLE</t>
  </si>
  <si>
    <t>SUBSIDIO NO ACREDITABLE</t>
  </si>
  <si>
    <t>IMPUESTO</t>
  </si>
  <si>
    <t>CAS</t>
  </si>
  <si>
    <t>Ispt base gravable =</t>
  </si>
  <si>
    <t>Salario mensual ordinario</t>
  </si>
  <si>
    <t>Ispt del SM =</t>
  </si>
  <si>
    <t>Impuesto de BG</t>
  </si>
  <si>
    <t>Impuesto del SM</t>
  </si>
  <si>
    <t>Diferencia</t>
  </si>
  <si>
    <t>Aguinaldo gravable mensual</t>
  </si>
  <si>
    <t>Tasa</t>
  </si>
  <si>
    <t>Ispt del Aguinaldo</t>
  </si>
  <si>
    <t>no aplica</t>
  </si>
  <si>
    <r>
      <t xml:space="preserve">Base gravable
</t>
    </r>
    <r>
      <rPr>
        <sz val="9"/>
        <rFont val="Arial"/>
        <family val="2"/>
      </rPr>
      <t>(6 + 2)</t>
    </r>
  </si>
  <si>
    <t>RFC Patronal:</t>
  </si>
  <si>
    <t xml:space="preserve">Reg. Patronal Imss: </t>
  </si>
  <si>
    <t>Días del año =</t>
  </si>
  <si>
    <t>Proporción de subsidio:</t>
  </si>
  <si>
    <t>LIMITE SUPERIOR</t>
  </si>
  <si>
    <t>% SOBRE EXCEDENTE</t>
  </si>
  <si>
    <t>TABLA PARA CÁLCULO DEL SUBSIDIO ACREDITABLE MENSUAL DEL ARTÍCULO 114 LISR</t>
  </si>
  <si>
    <t>PARA INGRESOS DE $</t>
  </si>
  <si>
    <t>HASTA INGRESOS DE $</t>
  </si>
  <si>
    <t>CAS MENSUAL</t>
  </si>
  <si>
    <t>Salario mínimo de la zona:</t>
  </si>
  <si>
    <t>Aguinaldo prestación en dias =</t>
  </si>
  <si>
    <t>Fecha de fin de año anterior =</t>
  </si>
  <si>
    <t>Prima vacacional</t>
  </si>
  <si>
    <t>Vacaciones Brutas en dias</t>
  </si>
  <si>
    <t>Años antigüedad</t>
  </si>
  <si>
    <t>Días</t>
  </si>
  <si>
    <t>Vacaciones</t>
  </si>
  <si>
    <t>Años Completos</t>
  </si>
  <si>
    <t>A</t>
  </si>
  <si>
    <t>10.-  Fundamentos: Art. 87 de la LFT; 109 de la Lisr y 142 del Reglamento Lisr.</t>
  </si>
  <si>
    <t>Importe de Vacaciones</t>
  </si>
  <si>
    <t>Importe de Prima Vacacional</t>
  </si>
  <si>
    <t>ISR de Vacaciones y Prima Vacacional</t>
  </si>
  <si>
    <t>Neto a pagar de Vacaciones y Prima Vacacional</t>
  </si>
  <si>
    <t>Ejemplo</t>
  </si>
  <si>
    <t>TABLA PARA CÁLCULO DEL SUBSIDIO ACREDITABLE SEMANAL DEL ARTÍCULO 114 LISR</t>
  </si>
  <si>
    <t>CAS SEMANAL</t>
  </si>
  <si>
    <t>ISR Base gravable</t>
  </si>
  <si>
    <t>Prima Vacacional</t>
  </si>
  <si>
    <t>Parte Exenta Prima Vacacional</t>
  </si>
  <si>
    <t>Prima Vacacional Gravada</t>
  </si>
  <si>
    <t>Base gravable
(2 + 5)</t>
  </si>
  <si>
    <t>SUBSIDIO AL EMPLEO ARTÍCULO 8 DECRETO 1-OCT-07</t>
  </si>
  <si>
    <t>SUBSIDIO AL EMPLEO</t>
  </si>
  <si>
    <t>LISTA DE RAYA Y CONSTANCIA DE PAGO DE VACACIONES Y PRIMA VACACIONAL PARA EL AÑO *2010*</t>
  </si>
  <si>
    <t>Gómez Medina Brenda</t>
  </si>
  <si>
    <t>Macías Trancoso José Cruz</t>
  </si>
  <si>
    <t>Martínez Esquivel José Francisco</t>
  </si>
  <si>
    <t>Pedroza Ortiz Juan</t>
  </si>
  <si>
    <t>Rosas Méndez Claudio Pascal</t>
  </si>
  <si>
    <t>Firma del Empleado</t>
  </si>
  <si>
    <t>Sumas</t>
  </si>
  <si>
    <t>Sueldo bruto semanal</t>
  </si>
  <si>
    <t>LISTA DE RAYA Y CONSTANCIA DE PAGO DE AGUINALDOS PARA EL AÑO *2013*</t>
  </si>
  <si>
    <t>TARIFA APLICABLE DURANTE EL 2013, PARA EL CÁLCULO DE LOS PAGOS PROVISIONALES MENSUALES.</t>
  </si>
  <si>
    <t>TARIFA APLICABLE DURANTE EL 2013, PARA EL CÁLCULO DE LOS PAGOS PROVISIONALES SEMANALES</t>
  </si>
  <si>
    <t>11.- Llenar las celdas en color amarillo de la pestaña "Aguinaldo"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</si>
</sst>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00_ ;_ * \-#,##0.0000_ ;_ * &quot;-&quot;??_ ;_ @_ "/>
    <numFmt numFmtId="165" formatCode="_ * #,##0.00_ ;_ * \-#,##0.00_ ;_ * &quot;-&quot;??_ ;_ @_ "/>
    <numFmt numFmtId="166" formatCode="_-* #,##0.00_-;\-* #,##0.00_-;_-* &quot;-&quot;??_-;_-@_-"/>
    <numFmt numFmtId="167" formatCode="&quot;$&quot;#,##0.00;\-&quot;$&quot;#,##0.00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#,##0.00;[Red]\(#,##0.00\)"/>
    <numFmt numFmtId="173" formatCode="0_)"/>
    <numFmt numFmtId="174" formatCode="#,##0.0000_);\(#,##0.0000\)"/>
    <numFmt numFmtId="175" formatCode="#,##0.000_);\(#,##0.000\)"/>
    <numFmt numFmtId="176" formatCode="#,##0.00000_);\(#,##0.00000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&quot;$&quot;#,##0.00;[Red]&quot;$&quot;#,##0.00"/>
  </numFmts>
  <fonts count="56">
    <font>
      <sz val="10"/>
      <name val="Arial"/>
      <family val="0"/>
    </font>
    <font>
      <b/>
      <sz val="12"/>
      <name val="Trebuchet MS"/>
      <family val="2"/>
    </font>
    <font>
      <sz val="10"/>
      <name val="Trebuchet MS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57"/>
      <name val="Trebuchet MS"/>
      <family val="2"/>
    </font>
    <font>
      <b/>
      <sz val="11"/>
      <color indexed="10"/>
      <name val="Trebuchet MS"/>
      <family val="2"/>
    </font>
    <font>
      <sz val="11"/>
      <name val="Trebuchet MS"/>
      <family val="2"/>
    </font>
    <font>
      <b/>
      <sz val="10"/>
      <color indexed="10"/>
      <name val="Trebuchet MS"/>
      <family val="2"/>
    </font>
    <font>
      <b/>
      <sz val="11"/>
      <name val="Trebuchet MS"/>
      <family val="2"/>
    </font>
    <font>
      <b/>
      <sz val="10"/>
      <color indexed="57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9"/>
      <color indexed="56"/>
      <name val="Arial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10"/>
      </left>
      <right style="thin">
        <color indexed="10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10" fontId="1" fillId="0" borderId="0" xfId="55" applyNumberFormat="1" applyFont="1" applyAlignment="1">
      <alignment horizontal="center"/>
    </xf>
    <xf numFmtId="0" fontId="9" fillId="0" borderId="0" xfId="0" applyFont="1" applyAlignment="1" quotePrefix="1">
      <alignment horizontal="center"/>
    </xf>
    <xf numFmtId="0" fontId="10" fillId="0" borderId="0" xfId="0" applyFont="1" applyAlignment="1">
      <alignment wrapText="1"/>
    </xf>
    <xf numFmtId="0" fontId="11" fillId="0" borderId="0" xfId="45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center" wrapText="1"/>
    </xf>
    <xf numFmtId="0" fontId="14" fillId="0" borderId="0" xfId="53" applyFont="1" applyAlignment="1" applyProtection="1">
      <alignment horizontal="center" wrapText="1"/>
      <protection locked="0"/>
    </xf>
    <xf numFmtId="0" fontId="15" fillId="33" borderId="0" xfId="53" applyFont="1" applyFill="1" applyAlignment="1" applyProtection="1">
      <alignment horizontal="center" wrapText="1"/>
      <protection locked="0"/>
    </xf>
    <xf numFmtId="0" fontId="15" fillId="34" borderId="0" xfId="53" applyFont="1" applyFill="1" applyAlignment="1" applyProtection="1">
      <alignment horizontal="center" wrapText="1"/>
      <protection locked="0"/>
    </xf>
    <xf numFmtId="0" fontId="14" fillId="0" borderId="0" xfId="53" applyFont="1" applyFill="1" applyAlignment="1" applyProtection="1">
      <alignment horizontal="center" wrapText="1"/>
      <protection locked="0"/>
    </xf>
    <xf numFmtId="0" fontId="14" fillId="33" borderId="0" xfId="53" applyFont="1" applyFill="1" applyAlignment="1" applyProtection="1">
      <alignment horizontal="center" wrapText="1"/>
      <protection locked="0"/>
    </xf>
    <xf numFmtId="0" fontId="14" fillId="35" borderId="0" xfId="53" applyFont="1" applyFill="1" applyAlignment="1" applyProtection="1">
      <alignment horizontal="center" wrapText="1"/>
      <protection locked="0"/>
    </xf>
    <xf numFmtId="0" fontId="14" fillId="36" borderId="0" xfId="53" applyFont="1" applyFill="1" applyAlignment="1" applyProtection="1">
      <alignment horizontal="center" wrapText="1"/>
      <protection locked="0"/>
    </xf>
    <xf numFmtId="0" fontId="14" fillId="35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16" fillId="0" borderId="0" xfId="0" applyNumberFormat="1" applyFont="1" applyAlignment="1">
      <alignment horizontal="center" wrapText="1"/>
    </xf>
    <xf numFmtId="43" fontId="14" fillId="0" borderId="0" xfId="47" applyFont="1" applyAlignment="1" applyProtection="1">
      <alignment/>
      <protection hidden="1"/>
    </xf>
    <xf numFmtId="166" fontId="14" fillId="0" borderId="0" xfId="0" applyNumberFormat="1" applyFont="1" applyAlignment="1" applyProtection="1">
      <alignment/>
      <protection hidden="1"/>
    </xf>
    <xf numFmtId="43" fontId="14" fillId="0" borderId="0" xfId="47" applyFont="1" applyAlignment="1" applyProtection="1">
      <alignment/>
      <protection hidden="1"/>
    </xf>
    <xf numFmtId="166" fontId="14" fillId="0" borderId="0" xfId="49" applyFont="1" applyBorder="1" applyAlignment="1" applyProtection="1">
      <alignment/>
      <protection hidden="1" locked="0"/>
    </xf>
    <xf numFmtId="10" fontId="14" fillId="0" borderId="0" xfId="55" applyNumberFormat="1" applyFont="1" applyBorder="1" applyAlignment="1" applyProtection="1">
      <alignment/>
      <protection hidden="1" locked="0"/>
    </xf>
    <xf numFmtId="10" fontId="14" fillId="0" borderId="0" xfId="55" applyNumberFormat="1" applyFont="1" applyBorder="1" applyAlignment="1" applyProtection="1">
      <alignment/>
      <protection hidden="1" locked="0"/>
    </xf>
    <xf numFmtId="43" fontId="14" fillId="0" borderId="0" xfId="47" applyFont="1" applyAlignment="1" applyProtection="1" quotePrefix="1">
      <alignment horizontal="center"/>
      <protection hidden="1"/>
    </xf>
    <xf numFmtId="166" fontId="14" fillId="0" borderId="0" xfId="49" applyFont="1" applyAlignment="1" applyProtection="1">
      <alignment/>
      <protection hidden="1" locked="0"/>
    </xf>
    <xf numFmtId="43" fontId="14" fillId="0" borderId="0" xfId="47" applyFont="1" applyAlignment="1" applyProtection="1" quotePrefix="1">
      <alignment/>
      <protection hidden="1"/>
    </xf>
    <xf numFmtId="10" fontId="14" fillId="0" borderId="0" xfId="55" applyNumberFormat="1" applyFont="1" applyAlignment="1" applyProtection="1">
      <alignment/>
      <protection hidden="1"/>
    </xf>
    <xf numFmtId="43" fontId="14" fillId="0" borderId="0" xfId="47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8" fillId="0" borderId="0" xfId="0" applyFont="1" applyAlignment="1" quotePrefix="1">
      <alignment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/>
    </xf>
    <xf numFmtId="14" fontId="18" fillId="0" borderId="11" xfId="0" applyNumberFormat="1" applyFont="1" applyBorder="1" applyAlignment="1">
      <alignment/>
    </xf>
    <xf numFmtId="43" fontId="18" fillId="0" borderId="11" xfId="47" applyFont="1" applyBorder="1" applyAlignment="1">
      <alignment/>
    </xf>
    <xf numFmtId="0" fontId="18" fillId="0" borderId="11" xfId="0" applyFont="1" applyBorder="1" applyAlignment="1">
      <alignment horizontal="center"/>
    </xf>
    <xf numFmtId="165" fontId="18" fillId="0" borderId="12" xfId="47" applyNumberFormat="1" applyFont="1" applyBorder="1" applyAlignment="1" applyProtection="1">
      <alignment/>
      <protection hidden="1"/>
    </xf>
    <xf numFmtId="43" fontId="18" fillId="0" borderId="13" xfId="47" applyFont="1" applyBorder="1" applyAlignment="1" applyProtection="1">
      <alignment/>
      <protection hidden="1"/>
    </xf>
    <xf numFmtId="165" fontId="18" fillId="0" borderId="12" xfId="0" applyNumberFormat="1" applyFont="1" applyBorder="1" applyAlignment="1" applyProtection="1">
      <alignment/>
      <protection hidden="1"/>
    </xf>
    <xf numFmtId="43" fontId="18" fillId="0" borderId="14" xfId="47" applyFont="1" applyBorder="1" applyAlignment="1" applyProtection="1">
      <alignment/>
      <protection hidden="1"/>
    </xf>
    <xf numFmtId="166" fontId="18" fillId="0" borderId="14" xfId="0" applyNumberFormat="1" applyFont="1" applyBorder="1" applyAlignment="1" applyProtection="1">
      <alignment/>
      <protection hidden="1"/>
    </xf>
    <xf numFmtId="0" fontId="18" fillId="0" borderId="13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4" fillId="0" borderId="0" xfId="0" applyFont="1" applyAlignment="1">
      <alignment horizontal="center"/>
    </xf>
    <xf numFmtId="10" fontId="14" fillId="0" borderId="0" xfId="55" applyNumberFormat="1" applyFont="1" applyAlignment="1">
      <alignment/>
    </xf>
    <xf numFmtId="0" fontId="19" fillId="0" borderId="0" xfId="0" applyFont="1" applyAlignment="1">
      <alignment horizontal="center"/>
    </xf>
    <xf numFmtId="0" fontId="20" fillId="37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/>
    </xf>
    <xf numFmtId="39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9" fontId="14" fillId="0" borderId="0" xfId="55" applyNumberFormat="1" applyFont="1" applyBorder="1" applyAlignment="1" applyProtection="1">
      <alignment/>
      <protection hidden="1" locked="0"/>
    </xf>
    <xf numFmtId="43" fontId="18" fillId="0" borderId="16" xfId="47" applyFont="1" applyBorder="1" applyAlignment="1" applyProtection="1">
      <alignment/>
      <protection hidden="1"/>
    </xf>
    <xf numFmtId="0" fontId="18" fillId="0" borderId="0" xfId="0" applyFont="1" applyAlignment="1">
      <alignment horizontal="center"/>
    </xf>
    <xf numFmtId="164" fontId="18" fillId="0" borderId="0" xfId="47" applyNumberFormat="1" applyFont="1" applyAlignment="1">
      <alignment horizontal="center"/>
    </xf>
    <xf numFmtId="9" fontId="18" fillId="0" borderId="0" xfId="55" applyFont="1" applyAlignment="1">
      <alignment horizontal="center"/>
    </xf>
    <xf numFmtId="0" fontId="15" fillId="0" borderId="0" xfId="0" applyFont="1" applyAlignment="1">
      <alignment horizontal="center"/>
    </xf>
    <xf numFmtId="7" fontId="14" fillId="0" borderId="0" xfId="0" applyNumberFormat="1" applyFont="1" applyAlignment="1">
      <alignment/>
    </xf>
    <xf numFmtId="166" fontId="15" fillId="0" borderId="0" xfId="49" applyFont="1" applyFill="1" applyBorder="1" applyAlignment="1" applyProtection="1">
      <alignment/>
      <protection hidden="1" locked="0"/>
    </xf>
    <xf numFmtId="1" fontId="18" fillId="0" borderId="0" xfId="0" applyNumberFormat="1" applyFont="1" applyAlignment="1">
      <alignment/>
    </xf>
    <xf numFmtId="0" fontId="18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7" fontId="18" fillId="0" borderId="0" xfId="0" applyNumberFormat="1" applyFont="1" applyAlignment="1">
      <alignment/>
    </xf>
    <xf numFmtId="40" fontId="18" fillId="0" borderId="14" xfId="0" applyNumberFormat="1" applyFont="1" applyBorder="1" applyAlignment="1" applyProtection="1">
      <alignment/>
      <protection hidden="1"/>
    </xf>
    <xf numFmtId="40" fontId="14" fillId="0" borderId="16" xfId="0" applyNumberFormat="1" applyFont="1" applyBorder="1" applyAlignment="1">
      <alignment/>
    </xf>
    <xf numFmtId="43" fontId="18" fillId="38" borderId="11" xfId="47" applyFont="1" applyFill="1" applyBorder="1" applyAlignment="1">
      <alignment/>
    </xf>
    <xf numFmtId="14" fontId="18" fillId="38" borderId="15" xfId="0" applyNumberFormat="1" applyFont="1" applyFill="1" applyBorder="1" applyAlignment="1">
      <alignment/>
    </xf>
    <xf numFmtId="43" fontId="18" fillId="38" borderId="15" xfId="47" applyFont="1" applyFill="1" applyBorder="1" applyAlignment="1">
      <alignment/>
    </xf>
    <xf numFmtId="174" fontId="14" fillId="0" borderId="0" xfId="0" applyNumberFormat="1" applyFont="1" applyAlignment="1">
      <alignment/>
    </xf>
    <xf numFmtId="178" fontId="14" fillId="0" borderId="0" xfId="47" applyNumberFormat="1" applyFont="1" applyAlignment="1" applyProtection="1">
      <alignment/>
      <protection hidden="1"/>
    </xf>
    <xf numFmtId="40" fontId="14" fillId="0" borderId="0" xfId="47" applyNumberFormat="1" applyFont="1" applyAlignment="1" applyProtection="1">
      <alignment/>
      <protection hidden="1"/>
    </xf>
    <xf numFmtId="14" fontId="18" fillId="38" borderId="0" xfId="0" applyNumberFormat="1" applyFont="1" applyFill="1" applyAlignment="1">
      <alignment/>
    </xf>
    <xf numFmtId="0" fontId="18" fillId="38" borderId="0" xfId="0" applyFont="1" applyFill="1" applyAlignment="1">
      <alignment horizontal="center"/>
    </xf>
    <xf numFmtId="0" fontId="9" fillId="38" borderId="0" xfId="0" applyFont="1" applyFill="1" applyAlignment="1">
      <alignment horizontal="center"/>
    </xf>
    <xf numFmtId="14" fontId="18" fillId="38" borderId="15" xfId="0" applyNumberFormat="1" applyFont="1" applyFill="1" applyBorder="1" applyAlignment="1">
      <alignment horizontal="right"/>
    </xf>
    <xf numFmtId="14" fontId="18" fillId="38" borderId="17" xfId="0" applyNumberFormat="1" applyFont="1" applyFill="1" applyBorder="1" applyAlignment="1">
      <alignment horizontal="right"/>
    </xf>
    <xf numFmtId="38" fontId="18" fillId="38" borderId="11" xfId="47" applyNumberFormat="1" applyFont="1" applyFill="1" applyBorder="1" applyAlignment="1">
      <alignment/>
    </xf>
    <xf numFmtId="38" fontId="18" fillId="38" borderId="15" xfId="47" applyNumberFormat="1" applyFont="1" applyFill="1" applyBorder="1" applyAlignment="1">
      <alignment/>
    </xf>
    <xf numFmtId="165" fontId="15" fillId="0" borderId="0" xfId="0" applyNumberFormat="1" applyFont="1" applyAlignment="1">
      <alignment/>
    </xf>
    <xf numFmtId="0" fontId="18" fillId="0" borderId="18" xfId="0" applyFont="1" applyBorder="1" applyAlignment="1">
      <alignment/>
    </xf>
    <xf numFmtId="14" fontId="18" fillId="38" borderId="18" xfId="0" applyNumberFormat="1" applyFont="1" applyFill="1" applyBorder="1" applyAlignment="1">
      <alignment horizontal="right"/>
    </xf>
    <xf numFmtId="0" fontId="18" fillId="0" borderId="18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9" xfId="0" applyFont="1" applyBorder="1" applyAlignment="1">
      <alignment/>
    </xf>
    <xf numFmtId="14" fontId="18" fillId="38" borderId="19" xfId="0" applyNumberFormat="1" applyFont="1" applyFill="1" applyBorder="1" applyAlignment="1">
      <alignment horizontal="right"/>
    </xf>
    <xf numFmtId="0" fontId="18" fillId="0" borderId="19" xfId="0" applyFont="1" applyBorder="1" applyAlignment="1">
      <alignment horizontal="center"/>
    </xf>
    <xf numFmtId="43" fontId="18" fillId="0" borderId="20" xfId="47" applyFont="1" applyBorder="1" applyAlignment="1" applyProtection="1">
      <alignment/>
      <protection hidden="1"/>
    </xf>
    <xf numFmtId="43" fontId="17" fillId="0" borderId="16" xfId="47" applyFont="1" applyBorder="1" applyAlignment="1" applyProtection="1">
      <alignment horizontal="right"/>
      <protection hidden="1"/>
    </xf>
    <xf numFmtId="165" fontId="17" fillId="0" borderId="12" xfId="0" applyNumberFormat="1" applyFont="1" applyBorder="1" applyAlignment="1" applyProtection="1">
      <alignment/>
      <protection hidden="1"/>
    </xf>
    <xf numFmtId="38" fontId="18" fillId="0" borderId="0" xfId="0" applyNumberFormat="1" applyFont="1" applyAlignment="1">
      <alignment/>
    </xf>
    <xf numFmtId="38" fontId="14" fillId="0" borderId="0" xfId="0" applyNumberFormat="1" applyFont="1" applyAlignment="1">
      <alignment/>
    </xf>
    <xf numFmtId="0" fontId="20" fillId="37" borderId="0" xfId="0" applyFont="1" applyFill="1" applyAlignment="1">
      <alignment horizontal="center" vertical="center" wrapText="1"/>
    </xf>
    <xf numFmtId="8" fontId="1" fillId="0" borderId="0" xfId="0" applyNumberFormat="1" applyFont="1" applyAlignment="1">
      <alignment/>
    </xf>
    <xf numFmtId="8" fontId="9" fillId="38" borderId="0" xfId="0" applyNumberFormat="1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SALARIOS-2003-act" xfId="49"/>
    <cellStyle name="Currency" xfId="50"/>
    <cellStyle name="Currency [0]" xfId="51"/>
    <cellStyle name="Neutral" xfId="52"/>
    <cellStyle name="Normal_SALARIOS-2003-act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psotoasesor.com/" TargetMode="External" /><Relationship Id="rId3" Type="http://schemas.openxmlformats.org/officeDocument/2006/relationships/hyperlink" Target="http://www.ppsotoasesor.com/" TargetMode="Externa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psotoasesor.com/" TargetMode="External" /><Relationship Id="rId3" Type="http://schemas.openxmlformats.org/officeDocument/2006/relationships/hyperlink" Target="http://www.ppsotoasesor.com/" TargetMode="Externa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2</xdr:row>
      <xdr:rowOff>85725</xdr:rowOff>
    </xdr:to>
    <xdr:pic>
      <xdr:nvPicPr>
        <xdr:cNvPr id="1" name="Picture 7" descr="Logo Cina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2057400</xdr:colOff>
      <xdr:row>1</xdr:row>
      <xdr:rowOff>9525</xdr:rowOff>
    </xdr:from>
    <xdr:to>
      <xdr:col>0</xdr:col>
      <xdr:colOff>4848225</xdr:colOff>
      <xdr:row>4</xdr:row>
      <xdr:rowOff>47625</xdr:rowOff>
    </xdr:to>
    <xdr:sp>
      <xdr:nvSpPr>
        <xdr:cNvPr id="2" name="WordArt 1"/>
        <xdr:cNvSpPr>
          <a:spLocks/>
        </xdr:cNvSpPr>
      </xdr:nvSpPr>
      <xdr:spPr>
        <a:xfrm>
          <a:off x="2057400" y="171450"/>
          <a:ext cx="2790825" cy="523875"/>
        </a:xfrm>
        <a:prstGeom prst="rect"/>
        <a:noFill/>
      </xdr:spPr>
      <xdr:txBody>
        <a:bodyPr fromWordArt="1" wrap="none" lIns="91440" tIns="45720" rIns="91440" bIns="45720">
          <a:prstTxWarp prst="textWave2"/>
        </a:bodyPr>
        <a:p>
          <a:pPr algn="ctr"/>
          <a:r>
            <a:rPr sz="2000" i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9999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Trebuchet MS"/>
              <a:cs typeface="Trebuchet MS"/>
            </a:rPr>
            <a:t>Instrucciones.-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981075</xdr:colOff>
      <xdr:row>2</xdr:row>
      <xdr:rowOff>123825</xdr:rowOff>
    </xdr:to>
    <xdr:pic>
      <xdr:nvPicPr>
        <xdr:cNvPr id="1" name="Picture 5" descr="Logo Cina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95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647700</xdr:colOff>
      <xdr:row>5</xdr:row>
      <xdr:rowOff>38100</xdr:rowOff>
    </xdr:to>
    <xdr:pic>
      <xdr:nvPicPr>
        <xdr:cNvPr id="1" name="Picture 1" descr="logorh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1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47625</xdr:rowOff>
    </xdr:from>
    <xdr:to>
      <xdr:col>7</xdr:col>
      <xdr:colOff>28575</xdr:colOff>
      <xdr:row>5</xdr:row>
      <xdr:rowOff>0</xdr:rowOff>
    </xdr:to>
    <xdr:sp>
      <xdr:nvSpPr>
        <xdr:cNvPr id="2" name="WordArt 2"/>
        <xdr:cNvSpPr>
          <a:spLocks/>
        </xdr:cNvSpPr>
      </xdr:nvSpPr>
      <xdr:spPr>
        <a:xfrm>
          <a:off x="1304925" y="47625"/>
          <a:ext cx="3810000" cy="714375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1" fmla="val 11111"/>
              <a:gd name="adj2" fmla="val 50685"/>
            </a:avLst>
          </a:prstTxWarp>
        </a:bodyPr>
        <a:p>
          <a:pPr algn="ctr"/>
          <a:r>
            <a:rPr sz="2000" i="1" b="1" kern="10" spc="0">
              <a:ln w="9525" cmpd="sng">
                <a:noFill/>
              </a:ln>
              <a:gradFill rotWithShape="1">
                <a:gsLst>
                  <a:gs pos="0">
                    <a:srgbClr val="33CCCC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rebuchet MS"/>
              <a:cs typeface="Trebuchet MS"/>
            </a:rPr>
            <a:t>Càlculo del Impuesto al Aguinaldosegún el art. 142 del Reglamentode la Ley Isr *2013*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57150</xdr:colOff>
      <xdr:row>5</xdr:row>
      <xdr:rowOff>9525</xdr:rowOff>
    </xdr:to>
    <xdr:pic>
      <xdr:nvPicPr>
        <xdr:cNvPr id="3" name="Picture 6" descr="Logo Cina Colo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625"/>
          <a:ext cx="1333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952500</xdr:colOff>
      <xdr:row>2</xdr:row>
      <xdr:rowOff>152400</xdr:rowOff>
    </xdr:to>
    <xdr:pic>
      <xdr:nvPicPr>
        <xdr:cNvPr id="1" name="Picture 4" descr="Logo Cina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381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647700</xdr:colOff>
      <xdr:row>5</xdr:row>
      <xdr:rowOff>38100</xdr:rowOff>
    </xdr:to>
    <xdr:pic>
      <xdr:nvPicPr>
        <xdr:cNvPr id="1" name="Picture 1" descr="logorh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1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47625</xdr:rowOff>
    </xdr:from>
    <xdr:to>
      <xdr:col>6</xdr:col>
      <xdr:colOff>28575</xdr:colOff>
      <xdr:row>5</xdr:row>
      <xdr:rowOff>0</xdr:rowOff>
    </xdr:to>
    <xdr:sp>
      <xdr:nvSpPr>
        <xdr:cNvPr id="2" name="WordArt 2"/>
        <xdr:cNvSpPr>
          <a:spLocks/>
        </xdr:cNvSpPr>
      </xdr:nvSpPr>
      <xdr:spPr>
        <a:xfrm>
          <a:off x="1304925" y="47625"/>
          <a:ext cx="3048000" cy="714375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1" fmla="val 11111"/>
              <a:gd name="adj2" fmla="val 50685"/>
            </a:avLst>
          </a:prstTxWarp>
        </a:bodyPr>
        <a:p>
          <a:pPr algn="ctr"/>
          <a:r>
            <a:rPr sz="2000" i="1" b="1" kern="10" spc="0">
              <a:ln w="9525" cmpd="sng">
                <a:noFill/>
              </a:ln>
              <a:gradFill rotWithShape="1">
                <a:gsLst>
                  <a:gs pos="0">
                    <a:srgbClr val="33CCCC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rebuchet MS"/>
              <a:cs typeface="Trebuchet MS"/>
            </a:rPr>
            <a:t>Càlculo del Impuesto al Aguinaldosegún el art. 142 del Reglamentode la Ley Isr *2008*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57150</xdr:colOff>
      <xdr:row>5</xdr:row>
      <xdr:rowOff>9525</xdr:rowOff>
    </xdr:to>
    <xdr:pic>
      <xdr:nvPicPr>
        <xdr:cNvPr id="3" name="Picture 3" descr="Logo Cina Colo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625"/>
          <a:ext cx="1333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A8" sqref="A8"/>
    </sheetView>
  </sheetViews>
  <sheetFormatPr defaultColWidth="0" defaultRowHeight="15" customHeight="1" zeroHeight="1"/>
  <cols>
    <col min="1" max="1" width="94.57421875" style="2" customWidth="1"/>
    <col min="2" max="3" width="11.421875" style="0" customWidth="1"/>
    <col min="4" max="16384" width="0" style="0" hidden="1" customWidth="1"/>
  </cols>
  <sheetData>
    <row r="1" ht="12.75">
      <c r="A1"/>
    </row>
    <row r="2" ht="12.75">
      <c r="A2"/>
    </row>
    <row r="3" ht="12.75">
      <c r="A3"/>
    </row>
    <row r="4" ht="12.75">
      <c r="A4"/>
    </row>
    <row r="5" ht="16.5" customHeight="1">
      <c r="A5"/>
    </row>
    <row r="6" ht="16.5">
      <c r="A6" s="3" t="s">
        <v>13</v>
      </c>
    </row>
    <row r="7" ht="12.75">
      <c r="A7"/>
    </row>
    <row r="8" ht="16.5">
      <c r="A8" s="3" t="s">
        <v>14</v>
      </c>
    </row>
    <row r="9" ht="16.5">
      <c r="A9" s="3" t="s">
        <v>15</v>
      </c>
    </row>
    <row r="10" ht="33">
      <c r="A10" s="4" t="s">
        <v>16</v>
      </c>
    </row>
    <row r="11" ht="33">
      <c r="A11" s="4" t="s">
        <v>17</v>
      </c>
    </row>
    <row r="12" ht="16.5">
      <c r="A12" s="3" t="s">
        <v>18</v>
      </c>
    </row>
    <row r="13" ht="16.5">
      <c r="A13" s="5"/>
    </row>
    <row r="14" ht="16.5">
      <c r="A14" s="3" t="s">
        <v>19</v>
      </c>
    </row>
    <row r="15" ht="16.5">
      <c r="A15" s="103">
        <v>61.38</v>
      </c>
    </row>
    <row r="16" ht="18">
      <c r="A16" s="102"/>
    </row>
    <row r="17" ht="16.5">
      <c r="A17" s="3" t="s">
        <v>20</v>
      </c>
    </row>
    <row r="18" ht="18">
      <c r="A18" s="6">
        <v>1</v>
      </c>
    </row>
    <row r="19" ht="18">
      <c r="A19" s="1"/>
    </row>
    <row r="20" ht="16.5">
      <c r="A20" s="3" t="s">
        <v>21</v>
      </c>
    </row>
    <row r="21" ht="16.5">
      <c r="A21" s="83"/>
    </row>
    <row r="22" ht="18">
      <c r="A22" s="1"/>
    </row>
    <row r="23" ht="16.5">
      <c r="A23" s="3" t="s">
        <v>22</v>
      </c>
    </row>
    <row r="24" ht="16.5">
      <c r="A24" s="83"/>
    </row>
    <row r="25" ht="16.5">
      <c r="A25" s="7"/>
    </row>
    <row r="26" ht="16.5">
      <c r="A26" s="3" t="s">
        <v>23</v>
      </c>
    </row>
    <row r="27" ht="16.5">
      <c r="A27" s="83"/>
    </row>
    <row r="28" ht="16.5">
      <c r="A28" s="7"/>
    </row>
    <row r="29" ht="16.5">
      <c r="A29" s="3" t="s">
        <v>24</v>
      </c>
    </row>
    <row r="30" ht="16.5">
      <c r="A30" s="5"/>
    </row>
    <row r="31" ht="33">
      <c r="A31" s="4" t="s">
        <v>25</v>
      </c>
    </row>
    <row r="32" ht="16.5">
      <c r="A32" s="5"/>
    </row>
    <row r="33" spans="1:3" ht="16.5">
      <c r="A33" s="3" t="s">
        <v>82</v>
      </c>
      <c r="B33" s="8"/>
      <c r="C33" s="8"/>
    </row>
    <row r="34" ht="16.5">
      <c r="A34" s="5"/>
    </row>
    <row r="35" ht="16.5">
      <c r="A35" s="3" t="s">
        <v>109</v>
      </c>
    </row>
    <row r="36" ht="16.5">
      <c r="A36" s="5"/>
    </row>
    <row r="37" ht="16.5">
      <c r="A37" s="3"/>
    </row>
    <row r="38" ht="14.25">
      <c r="A38" s="9"/>
    </row>
    <row r="39" ht="16.5">
      <c r="A39" s="5"/>
    </row>
    <row r="40" ht="16.5">
      <c r="A40" s="5"/>
    </row>
    <row r="41" ht="15"/>
    <row r="42" ht="15"/>
    <row r="43" ht="15"/>
    <row r="44" ht="15"/>
    <row r="45" ht="15"/>
    <row r="46" ht="15"/>
    <row r="47" ht="15"/>
    <row r="48" ht="15"/>
    <row r="49" ht="15" customHeight="1"/>
  </sheetData>
  <sheetProtection/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J3" sqref="J3"/>
    </sheetView>
  </sheetViews>
  <sheetFormatPr defaultColWidth="0" defaultRowHeight="0" customHeight="1" zeroHeight="1"/>
  <cols>
    <col min="1" max="1" width="7.8515625" style="11" customWidth="1"/>
    <col min="2" max="2" width="30.00390625" style="11" customWidth="1"/>
    <col min="3" max="3" width="12.00390625" style="11" customWidth="1"/>
    <col min="4" max="4" width="8.421875" style="11" bestFit="1" customWidth="1"/>
    <col min="5" max="5" width="7.8515625" style="11" customWidth="1"/>
    <col min="6" max="6" width="6.00390625" style="11" customWidth="1"/>
    <col min="7" max="7" width="7.7109375" style="11" bestFit="1" customWidth="1"/>
    <col min="8" max="8" width="7.00390625" style="11" customWidth="1"/>
    <col min="9" max="9" width="11.421875" style="11" customWidth="1"/>
    <col min="10" max="10" width="9.57421875" style="11" bestFit="1" customWidth="1"/>
    <col min="11" max="11" width="11.421875" style="11" customWidth="1"/>
    <col min="12" max="12" width="23.140625" style="11" customWidth="1"/>
    <col min="13" max="14" width="11.421875" style="11" customWidth="1"/>
    <col min="15" max="16384" width="0" style="11" hidden="1" customWidth="1"/>
  </cols>
  <sheetData>
    <row r="1" ht="15">
      <c r="C1" s="35">
        <f>+Instrucciones!A21</f>
        <v>0</v>
      </c>
    </row>
    <row r="2" spans="3:5" ht="15">
      <c r="C2" s="35" t="s">
        <v>62</v>
      </c>
      <c r="D2" s="35">
        <f>+Instrucciones!A24</f>
        <v>0</v>
      </c>
      <c r="E2" s="35"/>
    </row>
    <row r="3" spans="3:6" ht="15">
      <c r="C3" s="35" t="s">
        <v>63</v>
      </c>
      <c r="F3" s="35">
        <f>+Instrucciones!A27</f>
        <v>0</v>
      </c>
    </row>
    <row r="4" spans="1:14" ht="15">
      <c r="A4" s="35" t="s">
        <v>106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">
      <c r="A6" s="36" t="s">
        <v>74</v>
      </c>
      <c r="B6" s="36"/>
      <c r="C6" s="81">
        <v>41274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>
      <c r="A7" s="36" t="s">
        <v>73</v>
      </c>
      <c r="B7" s="36"/>
      <c r="C7" s="82">
        <v>25</v>
      </c>
      <c r="D7" s="63">
        <f>+C7</f>
        <v>25</v>
      </c>
      <c r="E7" s="63"/>
      <c r="F7" s="36" t="s">
        <v>64</v>
      </c>
      <c r="G7" s="36"/>
      <c r="H7" s="36"/>
      <c r="I7" s="36"/>
      <c r="J7" s="69">
        <f>C8-C6</f>
        <v>365</v>
      </c>
      <c r="K7" s="36"/>
      <c r="L7" s="36"/>
      <c r="M7" s="36"/>
      <c r="N7" s="36"/>
    </row>
    <row r="8" spans="1:14" ht="15">
      <c r="A8" s="36" t="s">
        <v>0</v>
      </c>
      <c r="B8" s="36"/>
      <c r="C8" s="81">
        <v>41639</v>
      </c>
      <c r="D8" s="38"/>
      <c r="E8" s="38"/>
      <c r="F8" s="36" t="s">
        <v>1</v>
      </c>
      <c r="G8" s="36"/>
      <c r="I8" s="36"/>
      <c r="J8" s="64">
        <f>+C7/J7</f>
        <v>0.0684931506849315</v>
      </c>
      <c r="K8" s="64">
        <f>+D7/J7</f>
        <v>0.0684931506849315</v>
      </c>
      <c r="L8" s="36"/>
      <c r="M8" s="36"/>
      <c r="N8" s="36"/>
    </row>
    <row r="9" spans="1:14" ht="90.75" thickBot="1">
      <c r="A9" s="39" t="s">
        <v>2</v>
      </c>
      <c r="B9" s="39" t="s">
        <v>3</v>
      </c>
      <c r="C9" s="39" t="s">
        <v>4</v>
      </c>
      <c r="D9" s="39" t="s">
        <v>5</v>
      </c>
      <c r="E9" s="39" t="s">
        <v>105</v>
      </c>
      <c r="F9" s="39" t="s">
        <v>6</v>
      </c>
      <c r="G9" s="39" t="s">
        <v>7</v>
      </c>
      <c r="H9" s="39" t="s">
        <v>8</v>
      </c>
      <c r="I9" s="39" t="s">
        <v>9</v>
      </c>
      <c r="J9" s="39" t="s">
        <v>10</v>
      </c>
      <c r="K9" s="39" t="s">
        <v>11</v>
      </c>
      <c r="L9" s="39" t="s">
        <v>103</v>
      </c>
      <c r="M9" s="36"/>
      <c r="N9" s="36"/>
    </row>
    <row r="10" spans="1:14" ht="24.75" customHeight="1">
      <c r="A10" s="93">
        <v>1</v>
      </c>
      <c r="B10" s="93" t="s">
        <v>98</v>
      </c>
      <c r="C10" s="94">
        <v>41148</v>
      </c>
      <c r="D10" s="75">
        <f>E10/7</f>
        <v>205.26</v>
      </c>
      <c r="E10" s="86">
        <v>1436.82</v>
      </c>
      <c r="F10" s="95">
        <v>0</v>
      </c>
      <c r="G10" s="44">
        <f>IF($C$8-C10&gt;$J$7,$J$7-F10,$C$8-C10-F10+1)</f>
        <v>365</v>
      </c>
      <c r="H10" s="96">
        <f>IF(C10&gt;$C$6,$K$8*G10,$J$8*G10)</f>
        <v>25</v>
      </c>
      <c r="I10" s="46">
        <f>+D10*H10</f>
        <v>5131.5</v>
      </c>
      <c r="J10" s="47">
        <f>+'Cálculo ISR Aguinaldo'!BE9</f>
        <v>357.9628799999992</v>
      </c>
      <c r="K10" s="48">
        <f>I10-J10</f>
        <v>4773.537120000001</v>
      </c>
      <c r="L10" s="49"/>
      <c r="M10" s="36"/>
      <c r="N10" s="99"/>
    </row>
    <row r="11" spans="1:14" ht="24.75" customHeight="1">
      <c r="A11" s="50">
        <v>2</v>
      </c>
      <c r="B11" s="89" t="s">
        <v>99</v>
      </c>
      <c r="C11" s="90">
        <v>36767</v>
      </c>
      <c r="D11" s="77">
        <f>+E11/7</f>
        <v>358.9628571428571</v>
      </c>
      <c r="E11" s="87">
        <v>2512.74</v>
      </c>
      <c r="F11" s="91">
        <v>0</v>
      </c>
      <c r="G11" s="44">
        <f>IF($C$8-C11&gt;$J$7,$J$7-F11,$C$8-C11-F11+1)</f>
        <v>365</v>
      </c>
      <c r="H11" s="62">
        <f>IF(C11&gt;$C$6,$K$8*G11,$J$8*G11)</f>
        <v>25</v>
      </c>
      <c r="I11" s="46">
        <f>+D11*H11</f>
        <v>8974.071428571428</v>
      </c>
      <c r="J11" s="47">
        <f>+'Cálculo ISR Aguinaldo'!BE10</f>
        <v>1523.5386171428577</v>
      </c>
      <c r="K11" s="48">
        <f>I11-J11</f>
        <v>7450.532811428569</v>
      </c>
      <c r="L11" s="92"/>
      <c r="M11" s="36"/>
      <c r="N11" s="36"/>
    </row>
    <row r="12" spans="1:14" ht="24.75" customHeight="1">
      <c r="A12" s="50">
        <v>3</v>
      </c>
      <c r="B12" s="50" t="s">
        <v>100</v>
      </c>
      <c r="C12" s="84">
        <v>36829</v>
      </c>
      <c r="D12" s="77">
        <f>+E12/7</f>
        <v>358.9628571428571</v>
      </c>
      <c r="E12" s="87">
        <v>2512.74</v>
      </c>
      <c r="F12" s="51">
        <v>0</v>
      </c>
      <c r="G12" s="44">
        <f>IF($C$8-C12&gt;$J$7,$J$7-F12,$C$8-C12-F12+1)</f>
        <v>365</v>
      </c>
      <c r="H12" s="62">
        <f>IF(C12&gt;$C$6,$K$8*G12,$J$8*G12)</f>
        <v>25</v>
      </c>
      <c r="I12" s="46">
        <f>+D12*H12</f>
        <v>8974.071428571428</v>
      </c>
      <c r="J12" s="47">
        <f>+'Cálculo ISR Aguinaldo'!BE11</f>
        <v>1523.5386171428577</v>
      </c>
      <c r="K12" s="48">
        <f>I12-J12</f>
        <v>7450.532811428569</v>
      </c>
      <c r="L12" s="52"/>
      <c r="M12" s="36"/>
      <c r="N12" s="36"/>
    </row>
    <row r="13" spans="1:14" ht="24.75" customHeight="1">
      <c r="A13" s="50">
        <v>4</v>
      </c>
      <c r="B13" s="53" t="s">
        <v>101</v>
      </c>
      <c r="C13" s="85">
        <v>41030</v>
      </c>
      <c r="D13" s="77">
        <f>+E13/7</f>
        <v>143</v>
      </c>
      <c r="E13" s="87">
        <v>1001</v>
      </c>
      <c r="F13" s="51">
        <v>0</v>
      </c>
      <c r="G13" s="44">
        <f>IF($C$8-C13&gt;$J$7,$J$7-F13,$C$8-C13-F13+1)</f>
        <v>365</v>
      </c>
      <c r="H13" s="62">
        <f>IF(C13&gt;$C$6,$K$8*G13,$J$8*G13)</f>
        <v>25</v>
      </c>
      <c r="I13" s="46">
        <f>+D13*H13</f>
        <v>3575</v>
      </c>
      <c r="J13" s="47">
        <f>+'Cálculo ISR Aguinaldo'!BE12</f>
        <v>188.61568000000042</v>
      </c>
      <c r="K13" s="48">
        <f>I13-J13</f>
        <v>3386.3843199999997</v>
      </c>
      <c r="L13" s="52"/>
      <c r="M13" s="36"/>
      <c r="N13" s="36"/>
    </row>
    <row r="14" spans="1:14" ht="19.5" customHeight="1">
      <c r="A14" s="50">
        <v>5</v>
      </c>
      <c r="B14" s="53" t="s">
        <v>102</v>
      </c>
      <c r="C14" s="85">
        <v>41053</v>
      </c>
      <c r="D14" s="77">
        <f>+E14/7</f>
        <v>535.1057142857143</v>
      </c>
      <c r="E14" s="87">
        <v>3745.74</v>
      </c>
      <c r="F14" s="51">
        <v>0</v>
      </c>
      <c r="G14" s="44">
        <f>IF($C$8-C14&gt;$J$7,$J$7-F14,$C$8-C14-F14+1)</f>
        <v>365</v>
      </c>
      <c r="H14" s="62">
        <f>IF(C14&gt;$C$6,$K$8*G14,$J$8*G14)</f>
        <v>25</v>
      </c>
      <c r="I14" s="46">
        <f>+D14*H14</f>
        <v>13377.642857142857</v>
      </c>
      <c r="J14" s="47">
        <f>+'Cálculo ISR Aguinaldo'!BE13</f>
        <v>2464.141474285709</v>
      </c>
      <c r="K14" s="48">
        <f>I14-J14</f>
        <v>10913.501382857148</v>
      </c>
      <c r="L14" s="52"/>
      <c r="N14" s="100"/>
    </row>
    <row r="15" spans="1:12" ht="19.5" customHeight="1">
      <c r="A15" s="50"/>
      <c r="B15" s="53"/>
      <c r="C15" s="85"/>
      <c r="D15" s="77"/>
      <c r="E15" s="87"/>
      <c r="F15" s="51"/>
      <c r="G15" s="44"/>
      <c r="H15" s="62"/>
      <c r="I15" s="46"/>
      <c r="J15" s="47"/>
      <c r="K15" s="48"/>
      <c r="L15" s="52"/>
    </row>
    <row r="16" spans="1:12" ht="19.5" customHeight="1">
      <c r="A16" s="50"/>
      <c r="B16" s="53"/>
      <c r="C16" s="85"/>
      <c r="D16" s="77"/>
      <c r="E16" s="87"/>
      <c r="F16" s="51"/>
      <c r="G16" s="44"/>
      <c r="H16" s="97" t="s">
        <v>104</v>
      </c>
      <c r="I16" s="98">
        <f>SUM(I10:I14)</f>
        <v>40032.28571428571</v>
      </c>
      <c r="J16" s="98">
        <f>SUM(J10:J14)</f>
        <v>6057.797268571424</v>
      </c>
      <c r="K16" s="98">
        <f>SUM(K10:K14)</f>
        <v>33974.48844571429</v>
      </c>
      <c r="L16" s="52"/>
    </row>
    <row r="17" spans="1:12" ht="19.5" customHeight="1">
      <c r="A17" s="50"/>
      <c r="B17" s="53"/>
      <c r="C17" s="85"/>
      <c r="D17" s="77"/>
      <c r="E17" s="87"/>
      <c r="F17" s="51"/>
      <c r="G17" s="44"/>
      <c r="H17" s="62"/>
      <c r="I17" s="46"/>
      <c r="J17" s="47"/>
      <c r="K17" s="48"/>
      <c r="L17" s="52"/>
    </row>
    <row r="18" spans="1:12" ht="19.5" customHeight="1">
      <c r="A18" s="50"/>
      <c r="B18" s="53"/>
      <c r="C18" s="85"/>
      <c r="D18" s="77"/>
      <c r="E18" s="87"/>
      <c r="F18" s="51"/>
      <c r="G18" s="44"/>
      <c r="H18" s="62"/>
      <c r="I18" s="46"/>
      <c r="J18" s="47"/>
      <c r="K18" s="48"/>
      <c r="L18" s="52"/>
    </row>
    <row r="19" spans="1:12" ht="19.5" customHeight="1">
      <c r="A19" s="50"/>
      <c r="B19" s="53"/>
      <c r="C19" s="85"/>
      <c r="D19" s="77"/>
      <c r="E19" s="87"/>
      <c r="F19" s="51"/>
      <c r="G19" s="44"/>
      <c r="H19" s="62"/>
      <c r="I19" s="46"/>
      <c r="J19" s="47"/>
      <c r="K19" s="48"/>
      <c r="L19" s="52"/>
    </row>
    <row r="20" spans="1:12" ht="19.5" customHeight="1">
      <c r="A20" s="50"/>
      <c r="B20" s="53"/>
      <c r="C20" s="85"/>
      <c r="D20" s="77"/>
      <c r="E20" s="87"/>
      <c r="F20" s="51"/>
      <c r="G20" s="44"/>
      <c r="H20" s="62"/>
      <c r="I20" s="46"/>
      <c r="J20" s="47"/>
      <c r="K20" s="48"/>
      <c r="L20" s="52"/>
    </row>
    <row r="21" spans="1:12" ht="19.5" customHeight="1">
      <c r="A21" s="50"/>
      <c r="B21" s="53"/>
      <c r="C21" s="85"/>
      <c r="D21" s="77"/>
      <c r="E21" s="87"/>
      <c r="F21" s="51"/>
      <c r="G21" s="44"/>
      <c r="H21" s="62"/>
      <c r="I21" s="46"/>
      <c r="J21" s="47"/>
      <c r="K21" s="48"/>
      <c r="L21" s="52"/>
    </row>
    <row r="22" spans="1:12" ht="19.5" customHeight="1">
      <c r="A22" s="50"/>
      <c r="B22" s="53"/>
      <c r="C22" s="85"/>
      <c r="D22" s="77"/>
      <c r="E22" s="87"/>
      <c r="F22" s="51"/>
      <c r="G22" s="44"/>
      <c r="H22" s="62"/>
      <c r="I22" s="46"/>
      <c r="J22" s="47"/>
      <c r="K22" s="48"/>
      <c r="L22" s="52"/>
    </row>
    <row r="23" spans="1:12" ht="19.5" customHeight="1">
      <c r="A23" s="50"/>
      <c r="B23" s="53"/>
      <c r="C23" s="85"/>
      <c r="D23" s="77"/>
      <c r="E23" s="87"/>
      <c r="F23" s="51"/>
      <c r="G23" s="44"/>
      <c r="H23" s="62"/>
      <c r="I23" s="46"/>
      <c r="J23" s="47"/>
      <c r="K23" s="48"/>
      <c r="L23" s="52"/>
    </row>
    <row r="24" spans="1:12" ht="19.5" customHeight="1">
      <c r="A24" s="50"/>
      <c r="B24" s="53"/>
      <c r="C24" s="85"/>
      <c r="D24" s="77"/>
      <c r="E24" s="87"/>
      <c r="F24" s="51"/>
      <c r="G24" s="44"/>
      <c r="H24" s="62"/>
      <c r="I24" s="46"/>
      <c r="J24" s="47"/>
      <c r="K24" s="48"/>
      <c r="L24" s="52"/>
    </row>
    <row r="25" spans="1:12" ht="19.5" customHeight="1">
      <c r="A25" s="50"/>
      <c r="B25" s="53"/>
      <c r="C25" s="85"/>
      <c r="D25" s="77"/>
      <c r="E25" s="87"/>
      <c r="F25" s="51"/>
      <c r="G25" s="44"/>
      <c r="H25" s="62"/>
      <c r="I25" s="46"/>
      <c r="J25" s="47"/>
      <c r="K25" s="48"/>
      <c r="L25" s="52"/>
    </row>
    <row r="26" spans="1:12" ht="19.5" customHeight="1">
      <c r="A26" s="50"/>
      <c r="B26" s="53"/>
      <c r="C26" s="85"/>
      <c r="D26" s="77"/>
      <c r="E26" s="87"/>
      <c r="F26" s="51"/>
      <c r="G26" s="44"/>
      <c r="H26" s="62"/>
      <c r="I26" s="46"/>
      <c r="J26" s="47"/>
      <c r="K26" s="48"/>
      <c r="L26" s="52"/>
    </row>
    <row r="27" spans="1:12" ht="19.5" customHeight="1">
      <c r="A27" s="50"/>
      <c r="B27" s="53"/>
      <c r="C27" s="85"/>
      <c r="D27" s="77"/>
      <c r="E27" s="87"/>
      <c r="F27" s="51"/>
      <c r="G27" s="44"/>
      <c r="H27" s="62"/>
      <c r="I27" s="46"/>
      <c r="J27" s="47"/>
      <c r="K27" s="48"/>
      <c r="L27" s="52"/>
    </row>
    <row r="28" spans="1:12" ht="19.5" customHeight="1">
      <c r="A28" s="50"/>
      <c r="B28" s="53"/>
      <c r="C28" s="85"/>
      <c r="D28" s="77"/>
      <c r="E28" s="87"/>
      <c r="F28" s="51"/>
      <c r="G28" s="44"/>
      <c r="H28" s="62"/>
      <c r="I28" s="46"/>
      <c r="J28" s="47"/>
      <c r="K28" s="48"/>
      <c r="L28" s="52"/>
    </row>
    <row r="29" spans="1:12" ht="19.5" customHeight="1">
      <c r="A29" s="50"/>
      <c r="B29" s="53"/>
      <c r="C29" s="85"/>
      <c r="D29" s="77"/>
      <c r="E29" s="87"/>
      <c r="F29" s="51"/>
      <c r="G29" s="44"/>
      <c r="H29" s="62"/>
      <c r="I29" s="46"/>
      <c r="J29" s="47"/>
      <c r="K29" s="48"/>
      <c r="L29" s="52"/>
    </row>
    <row r="30" spans="1:12" ht="19.5" customHeight="1">
      <c r="A30" s="50"/>
      <c r="B30" s="53"/>
      <c r="C30" s="85"/>
      <c r="D30" s="77"/>
      <c r="E30" s="87"/>
      <c r="F30" s="51"/>
      <c r="G30" s="44"/>
      <c r="H30" s="62"/>
      <c r="I30" s="46"/>
      <c r="J30" s="47"/>
      <c r="K30" s="48"/>
      <c r="L30" s="52"/>
    </row>
    <row r="31" spans="1:12" ht="19.5" customHeight="1">
      <c r="A31" s="50"/>
      <c r="B31" s="53"/>
      <c r="C31" s="85"/>
      <c r="D31" s="77"/>
      <c r="E31" s="87"/>
      <c r="F31" s="51"/>
      <c r="G31" s="44"/>
      <c r="H31" s="62"/>
      <c r="I31" s="46"/>
      <c r="J31" s="47"/>
      <c r="K31" s="48"/>
      <c r="L31" s="52"/>
    </row>
    <row r="32" spans="1:12" ht="19.5" customHeight="1">
      <c r="A32" s="50"/>
      <c r="B32" s="53"/>
      <c r="C32" s="85"/>
      <c r="D32" s="77"/>
      <c r="E32" s="87"/>
      <c r="F32" s="51"/>
      <c r="G32" s="44"/>
      <c r="H32" s="62"/>
      <c r="I32" s="46"/>
      <c r="J32" s="47"/>
      <c r="K32" s="48"/>
      <c r="L32" s="52"/>
    </row>
    <row r="33" spans="1:12" ht="19.5" customHeight="1">
      <c r="A33" s="50"/>
      <c r="B33" s="53"/>
      <c r="C33" s="85"/>
      <c r="D33" s="77"/>
      <c r="E33" s="87"/>
      <c r="F33" s="51"/>
      <c r="G33" s="44"/>
      <c r="H33" s="62"/>
      <c r="I33" s="46"/>
      <c r="J33" s="47"/>
      <c r="K33" s="48"/>
      <c r="L33" s="52"/>
    </row>
    <row r="34" spans="1:12" ht="19.5" customHeight="1">
      <c r="A34" s="50"/>
      <c r="B34" s="53"/>
      <c r="C34" s="85"/>
      <c r="D34" s="77"/>
      <c r="E34" s="87"/>
      <c r="F34" s="51"/>
      <c r="G34" s="44"/>
      <c r="H34" s="62"/>
      <c r="I34" s="46"/>
      <c r="J34" s="47"/>
      <c r="K34" s="48"/>
      <c r="L34" s="52"/>
    </row>
    <row r="35" spans="1:12" ht="19.5" customHeight="1">
      <c r="A35" s="50"/>
      <c r="B35" s="53"/>
      <c r="C35" s="85"/>
      <c r="D35" s="77"/>
      <c r="E35" s="87"/>
      <c r="F35" s="51"/>
      <c r="G35" s="44"/>
      <c r="H35" s="62"/>
      <c r="I35" s="46"/>
      <c r="J35" s="47"/>
      <c r="K35" s="48"/>
      <c r="L35" s="52"/>
    </row>
    <row r="36" spans="1:12" ht="19.5" customHeight="1">
      <c r="A36" s="50"/>
      <c r="B36" s="53"/>
      <c r="C36" s="85"/>
      <c r="D36" s="77"/>
      <c r="E36" s="87"/>
      <c r="F36" s="51"/>
      <c r="G36" s="44"/>
      <c r="H36" s="62"/>
      <c r="I36" s="46"/>
      <c r="J36" s="47"/>
      <c r="K36" s="48"/>
      <c r="L36" s="52"/>
    </row>
    <row r="37" spans="1:12" ht="19.5" customHeight="1">
      <c r="A37" s="50"/>
      <c r="B37" s="53"/>
      <c r="C37" s="85"/>
      <c r="D37" s="77"/>
      <c r="E37" s="87"/>
      <c r="F37" s="51"/>
      <c r="G37" s="44"/>
      <c r="H37" s="62"/>
      <c r="I37" s="46"/>
      <c r="J37" s="47"/>
      <c r="K37" s="48"/>
      <c r="L37" s="52"/>
    </row>
    <row r="38" spans="1:12" ht="19.5" customHeight="1">
      <c r="A38" s="50"/>
      <c r="B38" s="53"/>
      <c r="C38" s="85"/>
      <c r="D38" s="77"/>
      <c r="E38" s="87"/>
      <c r="F38" s="51"/>
      <c r="G38" s="44"/>
      <c r="H38" s="62"/>
      <c r="I38" s="46"/>
      <c r="J38" s="47"/>
      <c r="K38" s="48"/>
      <c r="L38" s="52"/>
    </row>
    <row r="39" spans="1:12" ht="19.5" customHeight="1">
      <c r="A39" s="50"/>
      <c r="B39" s="53"/>
      <c r="C39" s="85"/>
      <c r="D39" s="77"/>
      <c r="E39" s="87"/>
      <c r="F39" s="51"/>
      <c r="G39" s="44"/>
      <c r="H39" s="62"/>
      <c r="I39" s="46"/>
      <c r="J39" s="47"/>
      <c r="K39" s="48"/>
      <c r="L39" s="52"/>
    </row>
    <row r="40" spans="1:12" ht="19.5" customHeight="1">
      <c r="A40" s="50"/>
      <c r="B40" s="53"/>
      <c r="C40" s="85"/>
      <c r="D40" s="77"/>
      <c r="E40" s="87"/>
      <c r="F40" s="51"/>
      <c r="G40" s="44"/>
      <c r="H40" s="62"/>
      <c r="I40" s="46"/>
      <c r="J40" s="47"/>
      <c r="K40" s="48"/>
      <c r="L40" s="52"/>
    </row>
    <row r="41" spans="1:12" ht="19.5" customHeight="1">
      <c r="A41" s="50"/>
      <c r="B41" s="53"/>
      <c r="C41" s="85"/>
      <c r="D41" s="77"/>
      <c r="E41" s="87"/>
      <c r="F41" s="51"/>
      <c r="G41" s="44"/>
      <c r="H41" s="62"/>
      <c r="I41" s="46"/>
      <c r="J41" s="47"/>
      <c r="K41" s="48"/>
      <c r="L41" s="52"/>
    </row>
    <row r="42" spans="1:12" ht="19.5" customHeight="1">
      <c r="A42" s="50"/>
      <c r="B42" s="53"/>
      <c r="C42" s="85"/>
      <c r="D42" s="77"/>
      <c r="E42" s="87"/>
      <c r="F42" s="51"/>
      <c r="G42" s="44"/>
      <c r="H42" s="62"/>
      <c r="I42" s="46"/>
      <c r="J42" s="47"/>
      <c r="K42" s="48"/>
      <c r="L42" s="52"/>
    </row>
    <row r="43" spans="1:12" ht="19.5" customHeight="1">
      <c r="A43" s="50"/>
      <c r="B43" s="53"/>
      <c r="C43" s="85"/>
      <c r="D43" s="77"/>
      <c r="E43" s="87"/>
      <c r="F43" s="51"/>
      <c r="G43" s="44"/>
      <c r="H43" s="62"/>
      <c r="I43" s="46"/>
      <c r="J43" s="47"/>
      <c r="K43" s="48"/>
      <c r="L43" s="52"/>
    </row>
    <row r="44" spans="1:12" ht="19.5" customHeight="1">
      <c r="A44" s="50"/>
      <c r="B44" s="53"/>
      <c r="C44" s="85"/>
      <c r="D44" s="77"/>
      <c r="E44" s="87"/>
      <c r="F44" s="51"/>
      <c r="G44" s="44"/>
      <c r="H44" s="62"/>
      <c r="I44" s="46"/>
      <c r="J44" s="47"/>
      <c r="K44" s="48"/>
      <c r="L44" s="52"/>
    </row>
    <row r="45" spans="1:12" ht="19.5" customHeight="1">
      <c r="A45" s="50"/>
      <c r="B45" s="53"/>
      <c r="C45" s="85"/>
      <c r="D45" s="77"/>
      <c r="E45" s="87"/>
      <c r="F45" s="51"/>
      <c r="G45" s="44"/>
      <c r="H45" s="62"/>
      <c r="I45" s="46"/>
      <c r="J45" s="47"/>
      <c r="K45" s="48"/>
      <c r="L45" s="52"/>
    </row>
    <row r="46" spans="1:12" ht="19.5" customHeight="1">
      <c r="A46" s="50"/>
      <c r="B46" s="53"/>
      <c r="C46" s="85"/>
      <c r="D46" s="77"/>
      <c r="E46" s="87"/>
      <c r="F46" s="51"/>
      <c r="G46" s="44"/>
      <c r="H46" s="62"/>
      <c r="I46" s="46"/>
      <c r="J46" s="47"/>
      <c r="K46" s="48"/>
      <c r="L46" s="52"/>
    </row>
    <row r="47" spans="1:12" ht="19.5" customHeight="1">
      <c r="A47" s="50"/>
      <c r="B47" s="53"/>
      <c r="C47" s="85"/>
      <c r="D47" s="77"/>
      <c r="E47" s="87"/>
      <c r="F47" s="51"/>
      <c r="G47" s="44"/>
      <c r="H47" s="62"/>
      <c r="I47" s="46"/>
      <c r="J47" s="47"/>
      <c r="K47" s="48"/>
      <c r="L47" s="52"/>
    </row>
    <row r="48" spans="1:12" ht="19.5" customHeight="1">
      <c r="A48" s="50"/>
      <c r="B48" s="53"/>
      <c r="C48" s="85"/>
      <c r="D48" s="77"/>
      <c r="E48" s="87"/>
      <c r="F48" s="51"/>
      <c r="G48" s="44"/>
      <c r="H48" s="62"/>
      <c r="I48" s="46"/>
      <c r="J48" s="47"/>
      <c r="K48" s="48"/>
      <c r="L48" s="52"/>
    </row>
    <row r="49" spans="1:12" ht="19.5" customHeight="1">
      <c r="A49" s="50"/>
      <c r="B49" s="53"/>
      <c r="C49" s="85"/>
      <c r="D49" s="77"/>
      <c r="E49" s="87"/>
      <c r="F49" s="51"/>
      <c r="G49" s="44"/>
      <c r="H49" s="62"/>
      <c r="I49" s="46"/>
      <c r="J49" s="47"/>
      <c r="K49" s="48"/>
      <c r="L49" s="52"/>
    </row>
    <row r="50" spans="1:12" ht="19.5" customHeight="1">
      <c r="A50" s="50"/>
      <c r="B50" s="53"/>
      <c r="C50" s="85"/>
      <c r="D50" s="77"/>
      <c r="E50" s="87"/>
      <c r="F50" s="51"/>
      <c r="G50" s="44"/>
      <c r="H50" s="62"/>
      <c r="I50" s="46"/>
      <c r="J50" s="47"/>
      <c r="K50" s="48"/>
      <c r="L50" s="52"/>
    </row>
    <row r="51" spans="1:12" ht="19.5" customHeight="1">
      <c r="A51" s="50"/>
      <c r="B51" s="53"/>
      <c r="C51" s="85"/>
      <c r="D51" s="77"/>
      <c r="E51" s="87"/>
      <c r="F51" s="51"/>
      <c r="G51" s="44"/>
      <c r="H51" s="62"/>
      <c r="I51" s="46"/>
      <c r="J51" s="47"/>
      <c r="K51" s="48"/>
      <c r="L51" s="52"/>
    </row>
    <row r="52" spans="1:12" ht="19.5" customHeight="1">
      <c r="A52" s="50"/>
      <c r="B52" s="53"/>
      <c r="C52" s="85"/>
      <c r="D52" s="77"/>
      <c r="E52" s="87"/>
      <c r="F52" s="51"/>
      <c r="G52" s="44"/>
      <c r="H52" s="62"/>
      <c r="I52" s="46"/>
      <c r="J52" s="47"/>
      <c r="K52" s="48"/>
      <c r="L52" s="52"/>
    </row>
    <row r="53" spans="1:12" ht="19.5" customHeight="1">
      <c r="A53" s="50"/>
      <c r="B53" s="53"/>
      <c r="C53" s="85"/>
      <c r="D53" s="77"/>
      <c r="E53" s="87"/>
      <c r="F53" s="51"/>
      <c r="G53" s="44"/>
      <c r="H53" s="62"/>
      <c r="I53" s="46"/>
      <c r="J53" s="47"/>
      <c r="K53" s="48"/>
      <c r="L53" s="52"/>
    </row>
    <row r="54" spans="1:12" ht="19.5" customHeight="1">
      <c r="A54" s="50"/>
      <c r="B54" s="53"/>
      <c r="C54" s="85"/>
      <c r="D54" s="77"/>
      <c r="E54" s="87"/>
      <c r="F54" s="51"/>
      <c r="G54" s="44"/>
      <c r="H54" s="62"/>
      <c r="I54" s="46"/>
      <c r="J54" s="47"/>
      <c r="K54" s="48"/>
      <c r="L54" s="52"/>
    </row>
    <row r="55" spans="1:12" ht="19.5" customHeight="1">
      <c r="A55" s="50"/>
      <c r="B55" s="53"/>
      <c r="C55" s="85"/>
      <c r="D55" s="77"/>
      <c r="E55" s="87"/>
      <c r="F55" s="51"/>
      <c r="G55" s="44"/>
      <c r="H55" s="62"/>
      <c r="I55" s="46"/>
      <c r="J55" s="47"/>
      <c r="K55" s="48"/>
      <c r="L55" s="52"/>
    </row>
    <row r="56" spans="1:12" ht="19.5" customHeight="1">
      <c r="A56" s="50"/>
      <c r="B56" s="53"/>
      <c r="C56" s="85"/>
      <c r="D56" s="77"/>
      <c r="E56" s="87"/>
      <c r="F56" s="51"/>
      <c r="G56" s="44"/>
      <c r="H56" s="62"/>
      <c r="I56" s="46"/>
      <c r="J56" s="47"/>
      <c r="K56" s="48"/>
      <c r="L56" s="52"/>
    </row>
    <row r="57" spans="1:12" ht="19.5" customHeight="1">
      <c r="A57" s="50"/>
      <c r="B57" s="53"/>
      <c r="C57" s="85"/>
      <c r="D57" s="77"/>
      <c r="E57" s="87"/>
      <c r="F57" s="51"/>
      <c r="G57" s="44"/>
      <c r="H57" s="62"/>
      <c r="I57" s="46"/>
      <c r="J57" s="47"/>
      <c r="K57" s="48"/>
      <c r="L57" s="52"/>
    </row>
    <row r="58" spans="1:12" ht="19.5" customHeight="1">
      <c r="A58" s="50"/>
      <c r="B58" s="53"/>
      <c r="C58" s="85"/>
      <c r="D58" s="77"/>
      <c r="E58" s="87"/>
      <c r="F58" s="51"/>
      <c r="G58" s="44"/>
      <c r="H58" s="62"/>
      <c r="I58" s="46"/>
      <c r="J58" s="47"/>
      <c r="K58" s="48"/>
      <c r="L58" s="52"/>
    </row>
    <row r="59" spans="1:12" ht="19.5" customHeight="1">
      <c r="A59" s="50"/>
      <c r="B59" s="53"/>
      <c r="C59" s="85"/>
      <c r="D59" s="77"/>
      <c r="E59" s="87"/>
      <c r="F59" s="51"/>
      <c r="G59" s="44"/>
      <c r="H59" s="62"/>
      <c r="I59" s="46"/>
      <c r="J59" s="47"/>
      <c r="K59" s="48"/>
      <c r="L59" s="52"/>
    </row>
    <row r="60" spans="1:12" ht="19.5" customHeight="1">
      <c r="A60" s="50"/>
      <c r="B60" s="53"/>
      <c r="C60" s="85"/>
      <c r="D60" s="77"/>
      <c r="E60" s="87"/>
      <c r="F60" s="51"/>
      <c r="G60" s="44"/>
      <c r="H60" s="62"/>
      <c r="I60" s="46"/>
      <c r="J60" s="47"/>
      <c r="K60" s="48"/>
      <c r="L60" s="52"/>
    </row>
    <row r="61" spans="1:12" ht="19.5" customHeight="1">
      <c r="A61" s="50"/>
      <c r="B61" s="53"/>
      <c r="C61" s="85"/>
      <c r="D61" s="77"/>
      <c r="E61" s="87"/>
      <c r="F61" s="51"/>
      <c r="G61" s="44"/>
      <c r="H61" s="62"/>
      <c r="I61" s="46"/>
      <c r="J61" s="47"/>
      <c r="K61" s="48"/>
      <c r="L61" s="52"/>
    </row>
    <row r="62" spans="1:12" ht="19.5" customHeight="1">
      <c r="A62" s="50"/>
      <c r="B62" s="53"/>
      <c r="C62" s="85"/>
      <c r="D62" s="77"/>
      <c r="E62" s="87"/>
      <c r="F62" s="51"/>
      <c r="G62" s="44"/>
      <c r="H62" s="62"/>
      <c r="I62" s="46"/>
      <c r="J62" s="47"/>
      <c r="K62" s="48"/>
      <c r="L62" s="52"/>
    </row>
    <row r="63" spans="1:12" ht="19.5" customHeight="1">
      <c r="A63" s="50"/>
      <c r="B63" s="53"/>
      <c r="C63" s="85"/>
      <c r="D63" s="77"/>
      <c r="E63" s="87"/>
      <c r="F63" s="51"/>
      <c r="G63" s="44"/>
      <c r="H63" s="62"/>
      <c r="I63" s="46"/>
      <c r="J63" s="47"/>
      <c r="K63" s="48"/>
      <c r="L63" s="52"/>
    </row>
    <row r="64" spans="1:12" ht="19.5" customHeight="1">
      <c r="A64" s="50"/>
      <c r="B64" s="53"/>
      <c r="C64" s="85"/>
      <c r="D64" s="77"/>
      <c r="E64" s="87"/>
      <c r="F64" s="51"/>
      <c r="G64" s="44"/>
      <c r="H64" s="62"/>
      <c r="I64" s="46"/>
      <c r="J64" s="47"/>
      <c r="K64" s="48"/>
      <c r="L64" s="52"/>
    </row>
    <row r="65" spans="1:12" ht="19.5" customHeight="1">
      <c r="A65" s="50"/>
      <c r="B65" s="53"/>
      <c r="C65" s="85"/>
      <c r="D65" s="77"/>
      <c r="E65" s="87"/>
      <c r="F65" s="51"/>
      <c r="G65" s="44"/>
      <c r="H65" s="62"/>
      <c r="I65" s="46"/>
      <c r="J65" s="47"/>
      <c r="K65" s="48"/>
      <c r="L65" s="52"/>
    </row>
    <row r="66" spans="1:12" ht="19.5" customHeight="1">
      <c r="A66" s="50"/>
      <c r="B66" s="53"/>
      <c r="C66" s="85"/>
      <c r="D66" s="77"/>
      <c r="E66" s="87"/>
      <c r="F66" s="51"/>
      <c r="G66" s="44"/>
      <c r="H66" s="62"/>
      <c r="I66" s="46"/>
      <c r="J66" s="47"/>
      <c r="K66" s="48"/>
      <c r="L66" s="52"/>
    </row>
    <row r="67" spans="1:12" ht="19.5" customHeight="1">
      <c r="A67" s="50"/>
      <c r="B67" s="53"/>
      <c r="C67" s="85"/>
      <c r="D67" s="77"/>
      <c r="E67" s="87"/>
      <c r="F67" s="51"/>
      <c r="G67" s="44"/>
      <c r="H67" s="62"/>
      <c r="I67" s="46"/>
      <c r="J67" s="47"/>
      <c r="K67" s="48"/>
      <c r="L67" s="52"/>
    </row>
    <row r="68" spans="1:12" ht="19.5" customHeight="1">
      <c r="A68" s="50"/>
      <c r="B68" s="53"/>
      <c r="C68" s="85"/>
      <c r="D68" s="77"/>
      <c r="E68" s="87"/>
      <c r="F68" s="51"/>
      <c r="G68" s="44"/>
      <c r="H68" s="62"/>
      <c r="I68" s="46"/>
      <c r="J68" s="47"/>
      <c r="K68" s="48"/>
      <c r="L68" s="52"/>
    </row>
    <row r="69" spans="1:12" ht="19.5" customHeight="1">
      <c r="A69" s="50"/>
      <c r="B69" s="53"/>
      <c r="C69" s="85"/>
      <c r="D69" s="77"/>
      <c r="E69" s="87"/>
      <c r="F69" s="51"/>
      <c r="G69" s="44"/>
      <c r="H69" s="62"/>
      <c r="I69" s="46"/>
      <c r="J69" s="47"/>
      <c r="K69" s="48"/>
      <c r="L69" s="52"/>
    </row>
    <row r="70" spans="1:12" ht="19.5" customHeight="1">
      <c r="A70" s="50"/>
      <c r="B70" s="53"/>
      <c r="C70" s="85"/>
      <c r="D70" s="77"/>
      <c r="E70" s="87"/>
      <c r="F70" s="51"/>
      <c r="G70" s="44"/>
      <c r="H70" s="62"/>
      <c r="I70" s="46"/>
      <c r="J70" s="47"/>
      <c r="K70" s="48"/>
      <c r="L70" s="52"/>
    </row>
    <row r="71" spans="1:12" ht="19.5" customHeight="1">
      <c r="A71" s="50"/>
      <c r="B71" s="53"/>
      <c r="C71" s="85"/>
      <c r="D71" s="77"/>
      <c r="E71" s="87"/>
      <c r="F71" s="51"/>
      <c r="G71" s="44"/>
      <c r="H71" s="62"/>
      <c r="I71" s="46"/>
      <c r="J71" s="47"/>
      <c r="K71" s="48"/>
      <c r="L71" s="52"/>
    </row>
    <row r="72" spans="1:12" ht="19.5" customHeight="1">
      <c r="A72" s="50"/>
      <c r="B72" s="53"/>
      <c r="C72" s="85"/>
      <c r="D72" s="77"/>
      <c r="E72" s="87"/>
      <c r="F72" s="51"/>
      <c r="G72" s="44"/>
      <c r="H72" s="62"/>
      <c r="I72" s="46"/>
      <c r="J72" s="47"/>
      <c r="K72" s="48"/>
      <c r="L72" s="52"/>
    </row>
    <row r="73" spans="1:12" ht="19.5" customHeight="1">
      <c r="A73" s="50"/>
      <c r="B73" s="53"/>
      <c r="C73" s="85"/>
      <c r="D73" s="77"/>
      <c r="E73" s="87"/>
      <c r="F73" s="51"/>
      <c r="G73" s="44"/>
      <c r="H73" s="62"/>
      <c r="I73" s="46"/>
      <c r="J73" s="47"/>
      <c r="K73" s="48"/>
      <c r="L73" s="52"/>
    </row>
    <row r="74" spans="1:12" ht="19.5" customHeight="1">
      <c r="A74" s="50"/>
      <c r="B74" s="53"/>
      <c r="C74" s="85"/>
      <c r="D74" s="77"/>
      <c r="E74" s="87"/>
      <c r="F74" s="51"/>
      <c r="G74" s="44"/>
      <c r="H74" s="62"/>
      <c r="I74" s="46"/>
      <c r="J74" s="47"/>
      <c r="K74" s="48"/>
      <c r="L74" s="52"/>
    </row>
    <row r="75" spans="1:12" ht="19.5" customHeight="1">
      <c r="A75" s="50"/>
      <c r="B75" s="53"/>
      <c r="C75" s="85"/>
      <c r="D75" s="77"/>
      <c r="E75" s="87"/>
      <c r="F75" s="51"/>
      <c r="G75" s="44"/>
      <c r="H75" s="62"/>
      <c r="I75" s="46"/>
      <c r="J75" s="47"/>
      <c r="K75" s="48"/>
      <c r="L75" s="52"/>
    </row>
    <row r="76" spans="1:12" ht="19.5" customHeight="1">
      <c r="A76" s="50"/>
      <c r="B76" s="53"/>
      <c r="C76" s="85"/>
      <c r="D76" s="77"/>
      <c r="E76" s="87"/>
      <c r="F76" s="51"/>
      <c r="G76" s="44"/>
      <c r="H76" s="62"/>
      <c r="I76" s="46"/>
      <c r="J76" s="47"/>
      <c r="K76" s="48"/>
      <c r="L76" s="52"/>
    </row>
    <row r="77" spans="1:12" ht="19.5" customHeight="1">
      <c r="A77" s="50"/>
      <c r="B77" s="53"/>
      <c r="C77" s="85"/>
      <c r="D77" s="77"/>
      <c r="E77" s="87"/>
      <c r="F77" s="51"/>
      <c r="G77" s="44"/>
      <c r="H77" s="62"/>
      <c r="I77" s="46"/>
      <c r="J77" s="47"/>
      <c r="K77" s="48"/>
      <c r="L77" s="52"/>
    </row>
    <row r="78" spans="1:12" ht="19.5" customHeight="1">
      <c r="A78" s="50"/>
      <c r="B78" s="53"/>
      <c r="C78" s="85"/>
      <c r="D78" s="77"/>
      <c r="E78" s="87"/>
      <c r="F78" s="51"/>
      <c r="G78" s="44"/>
      <c r="H78" s="62"/>
      <c r="I78" s="46"/>
      <c r="J78" s="47"/>
      <c r="K78" s="48"/>
      <c r="L78" s="52"/>
    </row>
    <row r="79" spans="1:12" ht="19.5" customHeight="1">
      <c r="A79" s="50"/>
      <c r="B79" s="53"/>
      <c r="C79" s="85"/>
      <c r="D79" s="77"/>
      <c r="E79" s="87"/>
      <c r="F79" s="51"/>
      <c r="G79" s="44"/>
      <c r="H79" s="62"/>
      <c r="I79" s="46"/>
      <c r="J79" s="47"/>
      <c r="K79" s="48"/>
      <c r="L79" s="52"/>
    </row>
    <row r="80" spans="1:12" ht="19.5" customHeight="1">
      <c r="A80" s="50"/>
      <c r="B80" s="53"/>
      <c r="C80" s="85"/>
      <c r="D80" s="77"/>
      <c r="E80" s="87"/>
      <c r="F80" s="51"/>
      <c r="G80" s="44"/>
      <c r="H80" s="62"/>
      <c r="I80" s="46"/>
      <c r="J80" s="47"/>
      <c r="K80" s="48"/>
      <c r="L80" s="52"/>
    </row>
    <row r="81" spans="1:12" ht="19.5" customHeight="1">
      <c r="A81" s="53"/>
      <c r="B81" s="53"/>
      <c r="C81" s="85"/>
      <c r="D81" s="77"/>
      <c r="E81" s="87"/>
      <c r="F81" s="51"/>
      <c r="G81" s="44"/>
      <c r="H81" s="62"/>
      <c r="I81" s="46"/>
      <c r="J81" s="47"/>
      <c r="K81" s="48"/>
      <c r="L81" s="52"/>
    </row>
    <row r="82" spans="9:11" ht="19.5" customHeight="1">
      <c r="I82" s="88"/>
      <c r="J82" s="88"/>
      <c r="K82" s="88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/>
  <printOptions/>
  <pageMargins left="0.31496062992125984" right="0.7480314960629921" top="0.1968503937007874" bottom="0.18" header="0" footer="0"/>
  <pageSetup fitToHeight="2" fitToWidth="1" horizontalDpi="300" verticalDpi="300" orientation="landscape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1"/>
  <sheetViews>
    <sheetView zoomScalePageLayoutView="0" workbookViewId="0" topLeftCell="A1">
      <selection activeCell="A10" sqref="A10"/>
    </sheetView>
  </sheetViews>
  <sheetFormatPr defaultColWidth="0" defaultRowHeight="12.75" customHeight="1" zeroHeight="1"/>
  <cols>
    <col min="1" max="1" width="7.7109375" style="11" customWidth="1"/>
    <col min="2" max="7" width="11.421875" style="11" customWidth="1"/>
    <col min="8" max="8" width="1.8515625" style="11" customWidth="1"/>
    <col min="9" max="14" width="11.421875" style="11" customWidth="1"/>
    <col min="15" max="15" width="1.421875" style="11" customWidth="1"/>
    <col min="16" max="23" width="11.421875" style="11" customWidth="1"/>
    <col min="24" max="24" width="1.8515625" style="11" customWidth="1"/>
    <col min="25" max="26" width="11.421875" style="11" customWidth="1"/>
    <col min="27" max="27" width="0" style="11" hidden="1" customWidth="1"/>
    <col min="28" max="28" width="11.421875" style="11" customWidth="1"/>
    <col min="29" max="29" width="1.7109375" style="11" customWidth="1"/>
    <col min="30" max="30" width="10.7109375" style="11" customWidth="1"/>
    <col min="31" max="36" width="11.421875" style="11" customWidth="1"/>
    <col min="37" max="37" width="1.57421875" style="11" customWidth="1"/>
    <col min="38" max="45" width="11.421875" style="11" customWidth="1"/>
    <col min="46" max="46" width="1.8515625" style="11" customWidth="1"/>
    <col min="47" max="48" width="11.421875" style="11" customWidth="1"/>
    <col min="49" max="49" width="0" style="11" hidden="1" customWidth="1"/>
    <col min="50" max="50" width="11.421875" style="11" customWidth="1"/>
    <col min="51" max="51" width="1.8515625" style="11" customWidth="1"/>
    <col min="52" max="59" width="11.421875" style="11" customWidth="1"/>
    <col min="60" max="16384" width="0" style="11" hidden="1" customWidth="1"/>
  </cols>
  <sheetData>
    <row r="1" spans="9:11" ht="12">
      <c r="I1" s="11" t="s">
        <v>72</v>
      </c>
      <c r="K1" s="67">
        <f>+Instrucciones!A15</f>
        <v>61.38</v>
      </c>
    </row>
    <row r="2" spans="9:12" ht="12">
      <c r="I2" s="11" t="s">
        <v>65</v>
      </c>
      <c r="K2" s="12">
        <f>+Instrucciones!A18</f>
        <v>1</v>
      </c>
      <c r="L2" s="29"/>
    </row>
    <row r="3" spans="11:12" ht="12">
      <c r="K3" s="55"/>
      <c r="L3" s="55"/>
    </row>
    <row r="4" ht="12"/>
    <row r="5" ht="12"/>
    <row r="6" spans="9:52" ht="12">
      <c r="I6" s="11" t="s">
        <v>26</v>
      </c>
      <c r="Y6" s="10" t="s">
        <v>27</v>
      </c>
      <c r="AD6" s="11" t="s">
        <v>28</v>
      </c>
      <c r="AU6" s="10" t="s">
        <v>29</v>
      </c>
      <c r="AZ6" s="10" t="s">
        <v>30</v>
      </c>
    </row>
    <row r="7" spans="1:57" s="13" customFormat="1" ht="48">
      <c r="A7" s="13" t="s">
        <v>31</v>
      </c>
      <c r="B7" s="13" t="s">
        <v>32</v>
      </c>
      <c r="C7" s="13" t="s">
        <v>33</v>
      </c>
      <c r="D7" s="13" t="s">
        <v>34</v>
      </c>
      <c r="E7" s="13" t="s">
        <v>35</v>
      </c>
      <c r="F7" s="13" t="s">
        <v>36</v>
      </c>
      <c r="G7" s="13" t="s">
        <v>61</v>
      </c>
      <c r="I7" s="14" t="s">
        <v>37</v>
      </c>
      <c r="J7" s="14" t="s">
        <v>38</v>
      </c>
      <c r="K7" s="14" t="s">
        <v>39</v>
      </c>
      <c r="L7" s="14" t="s">
        <v>40</v>
      </c>
      <c r="M7" s="14" t="s">
        <v>41</v>
      </c>
      <c r="N7" s="15" t="s">
        <v>42</v>
      </c>
      <c r="O7" s="11"/>
      <c r="P7" s="14" t="s">
        <v>40</v>
      </c>
      <c r="Q7" s="14" t="s">
        <v>43</v>
      </c>
      <c r="R7" s="14" t="s">
        <v>44</v>
      </c>
      <c r="S7" s="14" t="s">
        <v>41</v>
      </c>
      <c r="T7" s="14" t="s">
        <v>45</v>
      </c>
      <c r="U7" s="14" t="s">
        <v>46</v>
      </c>
      <c r="V7" s="16" t="s">
        <v>47</v>
      </c>
      <c r="W7" s="17" t="s">
        <v>48</v>
      </c>
      <c r="X7" s="11"/>
      <c r="Y7" s="18" t="s">
        <v>49</v>
      </c>
      <c r="Z7" s="16" t="s">
        <v>47</v>
      </c>
      <c r="AA7" s="16" t="s">
        <v>50</v>
      </c>
      <c r="AB7" s="19" t="s">
        <v>51</v>
      </c>
      <c r="AD7" s="13" t="s">
        <v>52</v>
      </c>
      <c r="AE7" s="14" t="s">
        <v>37</v>
      </c>
      <c r="AF7" s="14" t="s">
        <v>38</v>
      </c>
      <c r="AG7" s="14" t="s">
        <v>39</v>
      </c>
      <c r="AH7" s="14" t="s">
        <v>40</v>
      </c>
      <c r="AI7" s="14" t="s">
        <v>41</v>
      </c>
      <c r="AJ7" s="15" t="s">
        <v>42</v>
      </c>
      <c r="AL7" s="14" t="s">
        <v>40</v>
      </c>
      <c r="AM7" s="14" t="s">
        <v>43</v>
      </c>
      <c r="AN7" s="14" t="s">
        <v>44</v>
      </c>
      <c r="AO7" s="14" t="s">
        <v>41</v>
      </c>
      <c r="AP7" s="14" t="s">
        <v>45</v>
      </c>
      <c r="AQ7" s="14" t="s">
        <v>46</v>
      </c>
      <c r="AR7" s="16" t="s">
        <v>47</v>
      </c>
      <c r="AS7" s="17" t="s">
        <v>48</v>
      </c>
      <c r="AU7" s="18" t="s">
        <v>49</v>
      </c>
      <c r="AV7" s="16" t="s">
        <v>47</v>
      </c>
      <c r="AW7" s="16" t="s">
        <v>50</v>
      </c>
      <c r="AX7" s="20" t="s">
        <v>53</v>
      </c>
      <c r="AZ7" s="21" t="s">
        <v>54</v>
      </c>
      <c r="BA7" s="20" t="s">
        <v>55</v>
      </c>
      <c r="BB7" s="22" t="s">
        <v>56</v>
      </c>
      <c r="BC7" s="22" t="s">
        <v>57</v>
      </c>
      <c r="BD7" s="22" t="s">
        <v>58</v>
      </c>
      <c r="BE7" s="22" t="s">
        <v>59</v>
      </c>
    </row>
    <row r="8" spans="1:57" s="13" customFormat="1" ht="13.5">
      <c r="A8" s="23"/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23">
        <v>30</v>
      </c>
      <c r="AE8" s="23">
        <v>31</v>
      </c>
      <c r="AF8" s="23">
        <v>32</v>
      </c>
      <c r="AG8" s="23">
        <v>33</v>
      </c>
      <c r="AH8" s="23">
        <v>34</v>
      </c>
      <c r="AI8" s="23">
        <v>35</v>
      </c>
      <c r="AJ8" s="23">
        <v>36</v>
      </c>
      <c r="AK8" s="23">
        <v>37</v>
      </c>
      <c r="AL8" s="23">
        <v>38</v>
      </c>
      <c r="AM8" s="23">
        <v>39</v>
      </c>
      <c r="AN8" s="23">
        <v>40</v>
      </c>
      <c r="AO8" s="23">
        <v>41</v>
      </c>
      <c r="AP8" s="23">
        <v>42</v>
      </c>
      <c r="AQ8" s="23">
        <v>43</v>
      </c>
      <c r="AR8" s="23">
        <v>44</v>
      </c>
      <c r="AS8" s="23">
        <v>45</v>
      </c>
      <c r="AT8" s="23">
        <v>46</v>
      </c>
      <c r="AU8" s="23">
        <v>47</v>
      </c>
      <c r="AV8" s="23">
        <v>48</v>
      </c>
      <c r="AW8" s="23">
        <v>49</v>
      </c>
      <c r="AX8" s="23">
        <v>50</v>
      </c>
      <c r="AY8" s="23">
        <v>51</v>
      </c>
      <c r="AZ8" s="23">
        <v>52</v>
      </c>
      <c r="BA8" s="23">
        <v>53</v>
      </c>
      <c r="BB8" s="23">
        <v>54</v>
      </c>
      <c r="BC8" s="23">
        <v>55</v>
      </c>
      <c r="BD8" s="23">
        <v>56</v>
      </c>
      <c r="BE8" s="23">
        <v>57</v>
      </c>
    </row>
    <row r="9" spans="1:57" s="34" customFormat="1" ht="12">
      <c r="A9" s="54">
        <f>+Aguinaldo!A10</f>
        <v>1</v>
      </c>
      <c r="B9" s="24">
        <f>Aguinaldo!D10*30.4</f>
        <v>6239.9039999999995</v>
      </c>
      <c r="C9" s="24">
        <f>+Aguinaldo!I10</f>
        <v>5131.5</v>
      </c>
      <c r="D9" s="24">
        <f>IF($K$1*30&gt;C9,C9,$K$1*30)</f>
        <v>1841.4</v>
      </c>
      <c r="E9" s="24">
        <f>+C9-D9</f>
        <v>3290.1</v>
      </c>
      <c r="F9" s="24">
        <f>E9/365*30.4</f>
        <v>274.02476712328763</v>
      </c>
      <c r="G9" s="25">
        <f>+F9+B9</f>
        <v>6513.928767123287</v>
      </c>
      <c r="H9" s="25"/>
      <c r="I9" s="26">
        <f>VLOOKUP(G9,Tablas!$A$6:$D$13,1)</f>
        <v>4210.42</v>
      </c>
      <c r="J9" s="26">
        <f>+G9-I9</f>
        <v>2303.508767123287</v>
      </c>
      <c r="K9" s="79">
        <f>VLOOKUP(G9,Tablas!$A$6:$D$13,4)</f>
        <v>0.1088</v>
      </c>
      <c r="L9" s="26">
        <f>+J9*K9</f>
        <v>250.6217538630136</v>
      </c>
      <c r="M9" s="26">
        <f>VLOOKUP(G9,Tablas!$A$6:$D$13,3)</f>
        <v>247.23</v>
      </c>
      <c r="N9" s="26">
        <f>+L9+M9</f>
        <v>497.8517538630136</v>
      </c>
      <c r="O9" s="24"/>
      <c r="P9" s="27">
        <f>+L9</f>
        <v>250.6217538630136</v>
      </c>
      <c r="Q9" s="28">
        <f>VLOOKUP(G9,Tablas!$A$19:$D$26,4)</f>
        <v>0</v>
      </c>
      <c r="R9" s="27">
        <f>+P9*Q9</f>
        <v>0</v>
      </c>
      <c r="S9" s="61">
        <f>VLOOKUP(G9,Tablas!$A$19:$D$26,3)</f>
        <v>0</v>
      </c>
      <c r="T9" s="27">
        <f>+R9+S9</f>
        <v>0</v>
      </c>
      <c r="U9" s="29">
        <f>1-(2*(1-$K$2))</f>
        <v>1</v>
      </c>
      <c r="V9" s="68">
        <f>+T9*U9</f>
        <v>0</v>
      </c>
      <c r="W9" s="27">
        <f>+T9-V9</f>
        <v>0</v>
      </c>
      <c r="X9" s="24"/>
      <c r="Y9" s="24">
        <f>+N9</f>
        <v>497.8517538630136</v>
      </c>
      <c r="Z9" s="68">
        <f>+V9</f>
        <v>0</v>
      </c>
      <c r="AA9" s="30" t="s">
        <v>60</v>
      </c>
      <c r="AB9" s="24">
        <f>+Y9-Z9</f>
        <v>497.8517538630136</v>
      </c>
      <c r="AC9" s="24"/>
      <c r="AD9" s="24">
        <f>+B9</f>
        <v>6239.9039999999995</v>
      </c>
      <c r="AE9" s="26">
        <f>VLOOKUP(AD9,Tablas!$A$6:$D$13,1)</f>
        <v>4210.42</v>
      </c>
      <c r="AF9" s="26">
        <f>+AD9-AE9</f>
        <v>2029.4839999999995</v>
      </c>
      <c r="AG9" s="79">
        <f>VLOOKUP(AD9,Tablas!$A$6:$D$13,4)</f>
        <v>0.1088</v>
      </c>
      <c r="AH9" s="26">
        <f>+AF9*AG9</f>
        <v>220.80785919999994</v>
      </c>
      <c r="AI9" s="26">
        <f>VLOOKUP(AD9,Tablas!$A$6:$D$13,3)</f>
        <v>247.23</v>
      </c>
      <c r="AJ9" s="24">
        <f>+AH9+AI9</f>
        <v>468.03785919999996</v>
      </c>
      <c r="AK9" s="24"/>
      <c r="AL9" s="31">
        <f>+AH9</f>
        <v>220.80785919999994</v>
      </c>
      <c r="AM9" s="28">
        <f>VLOOKUP(AD9,Tablas!$A$19:$D$26,4)</f>
        <v>0</v>
      </c>
      <c r="AN9" s="27">
        <f>+AL9*AM9</f>
        <v>0</v>
      </c>
      <c r="AO9" s="61">
        <f>VLOOKUP(AD9,Tablas!$A$19:$D$26,3)</f>
        <v>0</v>
      </c>
      <c r="AP9" s="27">
        <f>+AN9+AO9</f>
        <v>0</v>
      </c>
      <c r="AQ9" s="29">
        <f>1-(2*(1-$K$2))</f>
        <v>1</v>
      </c>
      <c r="AR9" s="68">
        <f>+AP9*AQ9</f>
        <v>0</v>
      </c>
      <c r="AS9" s="31">
        <f>+AP9-AR9</f>
        <v>0</v>
      </c>
      <c r="AT9" s="24"/>
      <c r="AU9" s="24">
        <f>+AJ9</f>
        <v>468.03785919999996</v>
      </c>
      <c r="AV9" s="68">
        <f>+AR9</f>
        <v>0</v>
      </c>
      <c r="AW9" s="32" t="s">
        <v>60</v>
      </c>
      <c r="AX9" s="24">
        <f>+AU9-AV9</f>
        <v>468.03785919999996</v>
      </c>
      <c r="AY9" s="24"/>
      <c r="AZ9" s="24">
        <f>+AB9</f>
        <v>497.8517538630136</v>
      </c>
      <c r="BA9" s="24">
        <f>+AX9</f>
        <v>468.03785919999996</v>
      </c>
      <c r="BB9" s="24">
        <f>+AZ9-BA9</f>
        <v>29.813894663013627</v>
      </c>
      <c r="BC9" s="24">
        <f>+F9</f>
        <v>274.02476712328763</v>
      </c>
      <c r="BD9" s="33">
        <f>BB9/BC9</f>
        <v>0.10879999999999976</v>
      </c>
      <c r="BE9" s="24">
        <f>IF(E9=0,0,BD9*E9)</f>
        <v>357.9628799999992</v>
      </c>
    </row>
    <row r="10" spans="1:57" s="34" customFormat="1" ht="12">
      <c r="A10" s="54">
        <f>+Aguinaldo!A11</f>
        <v>2</v>
      </c>
      <c r="B10" s="24">
        <f>Aguinaldo!D11*30.4</f>
        <v>10912.470857142855</v>
      </c>
      <c r="C10" s="24">
        <f>+Aguinaldo!I11</f>
        <v>8974.071428571428</v>
      </c>
      <c r="D10" s="24">
        <f aca="true" t="shared" si="0" ref="D10:D73">IF($K$1*30&gt;C10,C10,$K$1*30)</f>
        <v>1841.4</v>
      </c>
      <c r="E10" s="24">
        <f aca="true" t="shared" si="1" ref="E10:E73">+C10-D10</f>
        <v>7132.671428571428</v>
      </c>
      <c r="F10" s="24">
        <f aca="true" t="shared" si="2" ref="F10:F73">E10/365*30.4</f>
        <v>594.0635929549901</v>
      </c>
      <c r="G10" s="25">
        <f aca="true" t="shared" si="3" ref="G10:G73">+F10+B10</f>
        <v>11506.534450097844</v>
      </c>
      <c r="H10" s="25"/>
      <c r="I10" s="26">
        <f>VLOOKUP(G10,Tablas!$A$6:$D$13,1)</f>
        <v>10298.36</v>
      </c>
      <c r="J10" s="26">
        <f aca="true" t="shared" si="4" ref="J10:J73">+G10-I10</f>
        <v>1208.1744500978439</v>
      </c>
      <c r="K10" s="79">
        <f>VLOOKUP(G10,Tablas!$A$6:$D$13,4)</f>
        <v>0.2136</v>
      </c>
      <c r="L10" s="26">
        <f aca="true" t="shared" si="5" ref="L10:L73">+J10*K10</f>
        <v>258.06606254089945</v>
      </c>
      <c r="M10" s="26">
        <f>VLOOKUP(G10,Tablas!$A$6:$D$13,3)</f>
        <v>1090.62</v>
      </c>
      <c r="N10" s="26">
        <f aca="true" t="shared" si="6" ref="N10:N73">+L10+M10</f>
        <v>1348.6860625408995</v>
      </c>
      <c r="O10" s="24"/>
      <c r="P10" s="27">
        <f aca="true" t="shared" si="7" ref="P10:P73">+L10</f>
        <v>258.06606254089945</v>
      </c>
      <c r="Q10" s="28">
        <f>VLOOKUP(G10,Tablas!$A$19:$D$26,4)</f>
        <v>0</v>
      </c>
      <c r="R10" s="27">
        <f aca="true" t="shared" si="8" ref="R10:R73">+P10*Q10</f>
        <v>0</v>
      </c>
      <c r="S10" s="61">
        <f>VLOOKUP(G10,Tablas!$A$19:$D$26,3)</f>
        <v>0</v>
      </c>
      <c r="T10" s="27">
        <f aca="true" t="shared" si="9" ref="T10:T73">+R10+S10</f>
        <v>0</v>
      </c>
      <c r="U10" s="29">
        <f aca="true" t="shared" si="10" ref="U10:U73">1-(2*(1-$K$2))</f>
        <v>1</v>
      </c>
      <c r="V10" s="68">
        <f aca="true" t="shared" si="11" ref="V10:V73">+T10*U10</f>
        <v>0</v>
      </c>
      <c r="W10" s="27">
        <f aca="true" t="shared" si="12" ref="W10:W73">+T10-V10</f>
        <v>0</v>
      </c>
      <c r="X10" s="24"/>
      <c r="Y10" s="24">
        <f aca="true" t="shared" si="13" ref="Y10:Y73">+N10</f>
        <v>1348.6860625408995</v>
      </c>
      <c r="Z10" s="68">
        <f aca="true" t="shared" si="14" ref="Z10:Z73">+V10</f>
        <v>0</v>
      </c>
      <c r="AA10" s="30" t="s">
        <v>60</v>
      </c>
      <c r="AB10" s="24">
        <f aca="true" t="shared" si="15" ref="AB10:AB73">+Y10-Z10</f>
        <v>1348.6860625408995</v>
      </c>
      <c r="AC10" s="24"/>
      <c r="AD10" s="24">
        <f aca="true" t="shared" si="16" ref="AD10:AD73">+B10</f>
        <v>10912.470857142855</v>
      </c>
      <c r="AE10" s="26">
        <f>VLOOKUP(AD10,Tablas!$A$6:$D$13,1)</f>
        <v>10298.36</v>
      </c>
      <c r="AF10" s="26">
        <f aca="true" t="shared" si="17" ref="AF10:AF73">+AD10-AE10</f>
        <v>614.110857142854</v>
      </c>
      <c r="AG10" s="79">
        <f>VLOOKUP(AD10,Tablas!$A$6:$D$13,4)</f>
        <v>0.2136</v>
      </c>
      <c r="AH10" s="26">
        <f aca="true" t="shared" si="18" ref="AH10:AH73">+AF10*AG10</f>
        <v>131.17407908571363</v>
      </c>
      <c r="AI10" s="26">
        <f>VLOOKUP(AD10,Tablas!$A$6:$D$13,3)</f>
        <v>1090.62</v>
      </c>
      <c r="AJ10" s="24">
        <f aca="true" t="shared" si="19" ref="AJ10:AJ73">+AH10+AI10</f>
        <v>1221.7940790857135</v>
      </c>
      <c r="AK10" s="24"/>
      <c r="AL10" s="31">
        <f aca="true" t="shared" si="20" ref="AL10:AL73">+AH10</f>
        <v>131.17407908571363</v>
      </c>
      <c r="AM10" s="28">
        <f>VLOOKUP(AD10,Tablas!$A$19:$D$26,4)</f>
        <v>0</v>
      </c>
      <c r="AN10" s="27">
        <f aca="true" t="shared" si="21" ref="AN10:AN73">+AL10*AM10</f>
        <v>0</v>
      </c>
      <c r="AO10" s="61">
        <f>VLOOKUP(AD10,Tablas!$A$19:$D$26,3)</f>
        <v>0</v>
      </c>
      <c r="AP10" s="27">
        <f aca="true" t="shared" si="22" ref="AP10:AP73">+AN10+AO10</f>
        <v>0</v>
      </c>
      <c r="AQ10" s="29">
        <f aca="true" t="shared" si="23" ref="AQ10:AQ73">1-(2*(1-$K$2))</f>
        <v>1</v>
      </c>
      <c r="AR10" s="68">
        <f aca="true" t="shared" si="24" ref="AR10:AR73">+AP10*AQ10</f>
        <v>0</v>
      </c>
      <c r="AS10" s="31">
        <f aca="true" t="shared" si="25" ref="AS10:AS73">+AP10-AR10</f>
        <v>0</v>
      </c>
      <c r="AT10" s="24"/>
      <c r="AU10" s="24">
        <f aca="true" t="shared" si="26" ref="AU10:AU73">+AJ10</f>
        <v>1221.7940790857135</v>
      </c>
      <c r="AV10" s="68">
        <f aca="true" t="shared" si="27" ref="AV10:AV73">+AR10</f>
        <v>0</v>
      </c>
      <c r="AW10" s="32" t="s">
        <v>60</v>
      </c>
      <c r="AX10" s="24">
        <f aca="true" t="shared" si="28" ref="AX10:AX73">+AU10-AV10</f>
        <v>1221.7940790857135</v>
      </c>
      <c r="AY10" s="24"/>
      <c r="AZ10" s="24">
        <f aca="true" t="shared" si="29" ref="AZ10:AZ73">+AB10</f>
        <v>1348.6860625408995</v>
      </c>
      <c r="BA10" s="24">
        <f aca="true" t="shared" si="30" ref="BA10:BA73">+AX10</f>
        <v>1221.7940790857135</v>
      </c>
      <c r="BB10" s="24">
        <f aca="true" t="shared" si="31" ref="BB10:BB73">+AZ10-BA10</f>
        <v>126.89198345518594</v>
      </c>
      <c r="BC10" s="24">
        <f aca="true" t="shared" si="32" ref="BC10:BC73">+F10</f>
        <v>594.0635929549901</v>
      </c>
      <c r="BD10" s="33">
        <f aca="true" t="shared" si="33" ref="BD10:BD73">BB10/BC10</f>
        <v>0.2136000000000001</v>
      </c>
      <c r="BE10" s="24">
        <f aca="true" t="shared" si="34" ref="BE10:BE73">IF(E10=0,0,BD10*E10)</f>
        <v>1523.5386171428577</v>
      </c>
    </row>
    <row r="11" spans="1:57" s="34" customFormat="1" ht="12">
      <c r="A11" s="54">
        <f>+Aguinaldo!A12</f>
        <v>3</v>
      </c>
      <c r="B11" s="24">
        <f>Aguinaldo!D12*30.4</f>
        <v>10912.470857142855</v>
      </c>
      <c r="C11" s="24">
        <f>+Aguinaldo!I12</f>
        <v>8974.071428571428</v>
      </c>
      <c r="D11" s="24">
        <f t="shared" si="0"/>
        <v>1841.4</v>
      </c>
      <c r="E11" s="24">
        <f t="shared" si="1"/>
        <v>7132.671428571428</v>
      </c>
      <c r="F11" s="24">
        <f t="shared" si="2"/>
        <v>594.0635929549901</v>
      </c>
      <c r="G11" s="25">
        <f t="shared" si="3"/>
        <v>11506.534450097844</v>
      </c>
      <c r="H11" s="25"/>
      <c r="I11" s="26">
        <f>VLOOKUP(G11,Tablas!$A$6:$D$13,1)</f>
        <v>10298.36</v>
      </c>
      <c r="J11" s="26">
        <f t="shared" si="4"/>
        <v>1208.1744500978439</v>
      </c>
      <c r="K11" s="79">
        <f>VLOOKUP(G11,Tablas!$A$6:$D$13,4)</f>
        <v>0.2136</v>
      </c>
      <c r="L11" s="26">
        <f t="shared" si="5"/>
        <v>258.06606254089945</v>
      </c>
      <c r="M11" s="26">
        <f>VLOOKUP(G11,Tablas!$A$6:$D$13,3)</f>
        <v>1090.62</v>
      </c>
      <c r="N11" s="26">
        <f t="shared" si="6"/>
        <v>1348.6860625408995</v>
      </c>
      <c r="O11" s="24"/>
      <c r="P11" s="27">
        <f t="shared" si="7"/>
        <v>258.06606254089945</v>
      </c>
      <c r="Q11" s="28">
        <f>VLOOKUP(G11,Tablas!$A$19:$D$26,4)</f>
        <v>0</v>
      </c>
      <c r="R11" s="27">
        <f t="shared" si="8"/>
        <v>0</v>
      </c>
      <c r="S11" s="61">
        <f>VLOOKUP(G11,Tablas!$A$19:$D$26,3)</f>
        <v>0</v>
      </c>
      <c r="T11" s="27">
        <f t="shared" si="9"/>
        <v>0</v>
      </c>
      <c r="U11" s="29">
        <f t="shared" si="10"/>
        <v>1</v>
      </c>
      <c r="V11" s="68">
        <f t="shared" si="11"/>
        <v>0</v>
      </c>
      <c r="W11" s="27">
        <f t="shared" si="12"/>
        <v>0</v>
      </c>
      <c r="X11" s="24"/>
      <c r="Y11" s="24">
        <f t="shared" si="13"/>
        <v>1348.6860625408995</v>
      </c>
      <c r="Z11" s="68">
        <f t="shared" si="14"/>
        <v>0</v>
      </c>
      <c r="AA11" s="30" t="s">
        <v>60</v>
      </c>
      <c r="AB11" s="24">
        <f t="shared" si="15"/>
        <v>1348.6860625408995</v>
      </c>
      <c r="AC11" s="24"/>
      <c r="AD11" s="24">
        <f t="shared" si="16"/>
        <v>10912.470857142855</v>
      </c>
      <c r="AE11" s="26">
        <f>VLOOKUP(AD11,Tablas!$A$6:$D$13,1)</f>
        <v>10298.36</v>
      </c>
      <c r="AF11" s="26">
        <f t="shared" si="17"/>
        <v>614.110857142854</v>
      </c>
      <c r="AG11" s="79">
        <f>VLOOKUP(AD11,Tablas!$A$6:$D$13,4)</f>
        <v>0.2136</v>
      </c>
      <c r="AH11" s="26">
        <f t="shared" si="18"/>
        <v>131.17407908571363</v>
      </c>
      <c r="AI11" s="26">
        <f>VLOOKUP(AD11,Tablas!$A$6:$D$13,3)</f>
        <v>1090.62</v>
      </c>
      <c r="AJ11" s="24">
        <f t="shared" si="19"/>
        <v>1221.7940790857135</v>
      </c>
      <c r="AK11" s="24"/>
      <c r="AL11" s="31">
        <f t="shared" si="20"/>
        <v>131.17407908571363</v>
      </c>
      <c r="AM11" s="28">
        <f>VLOOKUP(AD11,Tablas!$A$19:$D$26,4)</f>
        <v>0</v>
      </c>
      <c r="AN11" s="27">
        <f t="shared" si="21"/>
        <v>0</v>
      </c>
      <c r="AO11" s="61">
        <f>VLOOKUP(AD11,Tablas!$A$19:$D$26,3)</f>
        <v>0</v>
      </c>
      <c r="AP11" s="27">
        <f t="shared" si="22"/>
        <v>0</v>
      </c>
      <c r="AQ11" s="29">
        <f t="shared" si="23"/>
        <v>1</v>
      </c>
      <c r="AR11" s="68">
        <f t="shared" si="24"/>
        <v>0</v>
      </c>
      <c r="AS11" s="31">
        <f t="shared" si="25"/>
        <v>0</v>
      </c>
      <c r="AT11" s="24"/>
      <c r="AU11" s="24">
        <f t="shared" si="26"/>
        <v>1221.7940790857135</v>
      </c>
      <c r="AV11" s="68">
        <f t="shared" si="27"/>
        <v>0</v>
      </c>
      <c r="AW11" s="32" t="s">
        <v>60</v>
      </c>
      <c r="AX11" s="24">
        <f t="shared" si="28"/>
        <v>1221.7940790857135</v>
      </c>
      <c r="AY11" s="24"/>
      <c r="AZ11" s="24">
        <f t="shared" si="29"/>
        <v>1348.6860625408995</v>
      </c>
      <c r="BA11" s="24">
        <f t="shared" si="30"/>
        <v>1221.7940790857135</v>
      </c>
      <c r="BB11" s="24">
        <f t="shared" si="31"/>
        <v>126.89198345518594</v>
      </c>
      <c r="BC11" s="24">
        <f t="shared" si="32"/>
        <v>594.0635929549901</v>
      </c>
      <c r="BD11" s="33">
        <f t="shared" si="33"/>
        <v>0.2136000000000001</v>
      </c>
      <c r="BE11" s="24">
        <f t="shared" si="34"/>
        <v>1523.5386171428577</v>
      </c>
    </row>
    <row r="12" spans="1:57" s="34" customFormat="1" ht="12">
      <c r="A12" s="54">
        <f>+Aguinaldo!A13</f>
        <v>4</v>
      </c>
      <c r="B12" s="24">
        <f>Aguinaldo!D13*30.4</f>
        <v>4347.2</v>
      </c>
      <c r="C12" s="24">
        <f>+Aguinaldo!I13</f>
        <v>3575</v>
      </c>
      <c r="D12" s="24">
        <f t="shared" si="0"/>
        <v>1841.4</v>
      </c>
      <c r="E12" s="24">
        <f t="shared" si="1"/>
        <v>1733.6</v>
      </c>
      <c r="F12" s="24">
        <f t="shared" si="2"/>
        <v>144.38750684931506</v>
      </c>
      <c r="G12" s="25">
        <f t="shared" si="3"/>
        <v>4491.587506849315</v>
      </c>
      <c r="H12" s="25"/>
      <c r="I12" s="26">
        <f>VLOOKUP(G12,Tablas!$A$6:$D$13,1)</f>
        <v>4210.42</v>
      </c>
      <c r="J12" s="26">
        <f t="shared" si="4"/>
        <v>281.16750684931503</v>
      </c>
      <c r="K12" s="79">
        <f>VLOOKUP(G12,Tablas!$A$6:$D$13,4)</f>
        <v>0.1088</v>
      </c>
      <c r="L12" s="26">
        <f t="shared" si="5"/>
        <v>30.591024745205473</v>
      </c>
      <c r="M12" s="26">
        <f>VLOOKUP(G12,Tablas!$A$6:$D$13,3)</f>
        <v>247.23</v>
      </c>
      <c r="N12" s="26">
        <f t="shared" si="6"/>
        <v>277.8210247452055</v>
      </c>
      <c r="O12" s="24"/>
      <c r="P12" s="27">
        <f t="shared" si="7"/>
        <v>30.591024745205473</v>
      </c>
      <c r="Q12" s="28">
        <f>VLOOKUP(G12,Tablas!$A$19:$D$26,4)</f>
        <v>0</v>
      </c>
      <c r="R12" s="27">
        <f t="shared" si="8"/>
        <v>0</v>
      </c>
      <c r="S12" s="61">
        <f>VLOOKUP(G12,Tablas!$A$19:$D$26,3)</f>
        <v>0</v>
      </c>
      <c r="T12" s="27">
        <f t="shared" si="9"/>
        <v>0</v>
      </c>
      <c r="U12" s="29">
        <f t="shared" si="10"/>
        <v>1</v>
      </c>
      <c r="V12" s="68">
        <f t="shared" si="11"/>
        <v>0</v>
      </c>
      <c r="W12" s="27">
        <f t="shared" si="12"/>
        <v>0</v>
      </c>
      <c r="X12" s="24"/>
      <c r="Y12" s="24">
        <f t="shared" si="13"/>
        <v>277.8210247452055</v>
      </c>
      <c r="Z12" s="68">
        <f t="shared" si="14"/>
        <v>0</v>
      </c>
      <c r="AA12" s="30" t="s">
        <v>60</v>
      </c>
      <c r="AB12" s="24">
        <f t="shared" si="15"/>
        <v>277.8210247452055</v>
      </c>
      <c r="AC12" s="24"/>
      <c r="AD12" s="24">
        <f t="shared" si="16"/>
        <v>4347.2</v>
      </c>
      <c r="AE12" s="26">
        <f>VLOOKUP(AD12,Tablas!$A$6:$D$13,1)</f>
        <v>4210.42</v>
      </c>
      <c r="AF12" s="26">
        <f t="shared" si="17"/>
        <v>136.77999999999975</v>
      </c>
      <c r="AG12" s="79">
        <f>VLOOKUP(AD12,Tablas!$A$6:$D$13,4)</f>
        <v>0.1088</v>
      </c>
      <c r="AH12" s="26">
        <f t="shared" si="18"/>
        <v>14.881663999999972</v>
      </c>
      <c r="AI12" s="26">
        <f>VLOOKUP(AD12,Tablas!$A$6:$D$13,3)</f>
        <v>247.23</v>
      </c>
      <c r="AJ12" s="24">
        <f t="shared" si="19"/>
        <v>262.11166399999996</v>
      </c>
      <c r="AK12" s="24"/>
      <c r="AL12" s="31">
        <f t="shared" si="20"/>
        <v>14.881663999999972</v>
      </c>
      <c r="AM12" s="28">
        <f>VLOOKUP(AD12,Tablas!$A$19:$D$26,4)</f>
        <v>0</v>
      </c>
      <c r="AN12" s="27">
        <f t="shared" si="21"/>
        <v>0</v>
      </c>
      <c r="AO12" s="61">
        <f>VLOOKUP(AD12,Tablas!$A$19:$D$26,3)</f>
        <v>0</v>
      </c>
      <c r="AP12" s="27">
        <f t="shared" si="22"/>
        <v>0</v>
      </c>
      <c r="AQ12" s="29">
        <f t="shared" si="23"/>
        <v>1</v>
      </c>
      <c r="AR12" s="68">
        <f t="shared" si="24"/>
        <v>0</v>
      </c>
      <c r="AS12" s="31">
        <f t="shared" si="25"/>
        <v>0</v>
      </c>
      <c r="AT12" s="24"/>
      <c r="AU12" s="24">
        <f t="shared" si="26"/>
        <v>262.11166399999996</v>
      </c>
      <c r="AV12" s="68">
        <f t="shared" si="27"/>
        <v>0</v>
      </c>
      <c r="AW12" s="32" t="s">
        <v>60</v>
      </c>
      <c r="AX12" s="24">
        <f t="shared" si="28"/>
        <v>262.11166399999996</v>
      </c>
      <c r="AY12" s="24"/>
      <c r="AZ12" s="24">
        <f t="shared" si="29"/>
        <v>277.8210247452055</v>
      </c>
      <c r="BA12" s="24">
        <f t="shared" si="30"/>
        <v>262.11166399999996</v>
      </c>
      <c r="BB12" s="24">
        <f t="shared" si="31"/>
        <v>15.709360745205515</v>
      </c>
      <c r="BC12" s="24">
        <f t="shared" si="32"/>
        <v>144.38750684931506</v>
      </c>
      <c r="BD12" s="33">
        <f t="shared" si="33"/>
        <v>0.10880000000000026</v>
      </c>
      <c r="BE12" s="24">
        <f t="shared" si="34"/>
        <v>188.61568000000042</v>
      </c>
    </row>
    <row r="13" spans="1:57" s="34" customFormat="1" ht="12">
      <c r="A13" s="54">
        <f>+Aguinaldo!A14</f>
        <v>5</v>
      </c>
      <c r="B13" s="24">
        <f>Aguinaldo!D14*30.4</f>
        <v>16267.213714285714</v>
      </c>
      <c r="C13" s="24">
        <f>+Aguinaldo!I14</f>
        <v>13377.642857142857</v>
      </c>
      <c r="D13" s="24">
        <f t="shared" si="0"/>
        <v>1841.4</v>
      </c>
      <c r="E13" s="24">
        <f t="shared" si="1"/>
        <v>11536.242857142857</v>
      </c>
      <c r="F13" s="24">
        <f t="shared" si="2"/>
        <v>960.8268023483365</v>
      </c>
      <c r="G13" s="25">
        <f t="shared" si="3"/>
        <v>17228.04051663405</v>
      </c>
      <c r="H13" s="25"/>
      <c r="I13" s="26">
        <f>VLOOKUP(G13,Tablas!$A$6:$D$13,1)</f>
        <v>10298.36</v>
      </c>
      <c r="J13" s="26">
        <f t="shared" si="4"/>
        <v>6929.680516634049</v>
      </c>
      <c r="K13" s="79">
        <f>VLOOKUP(G13,Tablas!$A$6:$D$13,4)</f>
        <v>0.2136</v>
      </c>
      <c r="L13" s="26">
        <f t="shared" si="5"/>
        <v>1480.1797583530329</v>
      </c>
      <c r="M13" s="26">
        <f>VLOOKUP(G13,Tablas!$A$6:$D$13,3)</f>
        <v>1090.62</v>
      </c>
      <c r="N13" s="26">
        <f t="shared" si="6"/>
        <v>2570.7997583530328</v>
      </c>
      <c r="O13" s="24"/>
      <c r="P13" s="27">
        <f t="shared" si="7"/>
        <v>1480.1797583530329</v>
      </c>
      <c r="Q13" s="28">
        <f>VLOOKUP(G13,Tablas!$A$19:$D$26,4)</f>
        <v>0</v>
      </c>
      <c r="R13" s="27">
        <f t="shared" si="8"/>
        <v>0</v>
      </c>
      <c r="S13" s="61">
        <f>VLOOKUP(G13,Tablas!$A$19:$D$26,3)</f>
        <v>0</v>
      </c>
      <c r="T13" s="27">
        <f t="shared" si="9"/>
        <v>0</v>
      </c>
      <c r="U13" s="29">
        <f t="shared" si="10"/>
        <v>1</v>
      </c>
      <c r="V13" s="68">
        <f t="shared" si="11"/>
        <v>0</v>
      </c>
      <c r="W13" s="27">
        <f t="shared" si="12"/>
        <v>0</v>
      </c>
      <c r="X13" s="24"/>
      <c r="Y13" s="24">
        <f t="shared" si="13"/>
        <v>2570.7997583530328</v>
      </c>
      <c r="Z13" s="68">
        <f t="shared" si="14"/>
        <v>0</v>
      </c>
      <c r="AA13" s="30" t="s">
        <v>60</v>
      </c>
      <c r="AB13" s="24">
        <f t="shared" si="15"/>
        <v>2570.7997583530328</v>
      </c>
      <c r="AC13" s="24"/>
      <c r="AD13" s="24">
        <f t="shared" si="16"/>
        <v>16267.213714285714</v>
      </c>
      <c r="AE13" s="26">
        <f>VLOOKUP(AD13,Tablas!$A$6:$D$13,1)</f>
        <v>10298.36</v>
      </c>
      <c r="AF13" s="26">
        <f t="shared" si="17"/>
        <v>5968.853714285713</v>
      </c>
      <c r="AG13" s="79">
        <f>VLOOKUP(AD13,Tablas!$A$6:$D$13,4)</f>
        <v>0.2136</v>
      </c>
      <c r="AH13" s="26">
        <f t="shared" si="18"/>
        <v>1274.9471533714284</v>
      </c>
      <c r="AI13" s="26">
        <f>VLOOKUP(AD13,Tablas!$A$6:$D$13,3)</f>
        <v>1090.62</v>
      </c>
      <c r="AJ13" s="24">
        <f t="shared" si="19"/>
        <v>2365.5671533714285</v>
      </c>
      <c r="AK13" s="24"/>
      <c r="AL13" s="31">
        <f t="shared" si="20"/>
        <v>1274.9471533714284</v>
      </c>
      <c r="AM13" s="28">
        <f>VLOOKUP(AD13,Tablas!$A$19:$D$26,4)</f>
        <v>0</v>
      </c>
      <c r="AN13" s="27">
        <f t="shared" si="21"/>
        <v>0</v>
      </c>
      <c r="AO13" s="61">
        <f>VLOOKUP(AD13,Tablas!$A$19:$D$26,3)</f>
        <v>0</v>
      </c>
      <c r="AP13" s="27">
        <f t="shared" si="22"/>
        <v>0</v>
      </c>
      <c r="AQ13" s="29">
        <f t="shared" si="23"/>
        <v>1</v>
      </c>
      <c r="AR13" s="68">
        <f t="shared" si="24"/>
        <v>0</v>
      </c>
      <c r="AS13" s="31">
        <f t="shared" si="25"/>
        <v>0</v>
      </c>
      <c r="AT13" s="24"/>
      <c r="AU13" s="24">
        <f t="shared" si="26"/>
        <v>2365.5671533714285</v>
      </c>
      <c r="AV13" s="68">
        <f t="shared" si="27"/>
        <v>0</v>
      </c>
      <c r="AW13" s="32" t="s">
        <v>60</v>
      </c>
      <c r="AX13" s="24">
        <f t="shared" si="28"/>
        <v>2365.5671533714285</v>
      </c>
      <c r="AY13" s="24"/>
      <c r="AZ13" s="24">
        <f t="shared" si="29"/>
        <v>2570.7997583530328</v>
      </c>
      <c r="BA13" s="24">
        <f t="shared" si="30"/>
        <v>2365.5671533714285</v>
      </c>
      <c r="BB13" s="24">
        <f t="shared" si="31"/>
        <v>205.23260498160425</v>
      </c>
      <c r="BC13" s="24">
        <f t="shared" si="32"/>
        <v>960.8268023483365</v>
      </c>
      <c r="BD13" s="33">
        <f t="shared" si="33"/>
        <v>0.21359999999999957</v>
      </c>
      <c r="BE13" s="24">
        <f t="shared" si="34"/>
        <v>2464.141474285709</v>
      </c>
    </row>
    <row r="14" spans="1:57" s="34" customFormat="1" ht="12">
      <c r="A14" s="54">
        <f>+Aguinaldo!A15</f>
        <v>0</v>
      </c>
      <c r="B14" s="24">
        <f>Aguinaldo!D15*30.4</f>
        <v>0</v>
      </c>
      <c r="C14" s="24">
        <f>+Aguinaldo!I15</f>
        <v>0</v>
      </c>
      <c r="D14" s="24">
        <f t="shared" si="0"/>
        <v>0</v>
      </c>
      <c r="E14" s="24">
        <f t="shared" si="1"/>
        <v>0</v>
      </c>
      <c r="F14" s="24">
        <f t="shared" si="2"/>
        <v>0</v>
      </c>
      <c r="G14" s="25">
        <f t="shared" si="3"/>
        <v>0</v>
      </c>
      <c r="H14" s="25"/>
      <c r="I14" s="26" t="e">
        <f>VLOOKUP(G14,Tablas!$A$6:$D$13,1)</f>
        <v>#N/A</v>
      </c>
      <c r="J14" s="26" t="e">
        <f t="shared" si="4"/>
        <v>#N/A</v>
      </c>
      <c r="K14" s="79" t="e">
        <f>VLOOKUP(G14,Tablas!$A$6:$D$13,4)</f>
        <v>#N/A</v>
      </c>
      <c r="L14" s="26" t="e">
        <f t="shared" si="5"/>
        <v>#N/A</v>
      </c>
      <c r="M14" s="26" t="e">
        <f>VLOOKUP(G14,Tablas!$A$6:$D$13,3)</f>
        <v>#N/A</v>
      </c>
      <c r="N14" s="26" t="e">
        <f t="shared" si="6"/>
        <v>#N/A</v>
      </c>
      <c r="O14" s="24"/>
      <c r="P14" s="27" t="e">
        <f t="shared" si="7"/>
        <v>#N/A</v>
      </c>
      <c r="Q14" s="28">
        <f>VLOOKUP(G14,Tablas!$A$19:$D$26,4)</f>
        <v>0</v>
      </c>
      <c r="R14" s="27" t="e">
        <f t="shared" si="8"/>
        <v>#N/A</v>
      </c>
      <c r="S14" s="61">
        <f>VLOOKUP(G14,Tablas!$A$19:$D$26,3)</f>
        <v>0</v>
      </c>
      <c r="T14" s="27" t="e">
        <f t="shared" si="9"/>
        <v>#N/A</v>
      </c>
      <c r="U14" s="29">
        <f t="shared" si="10"/>
        <v>1</v>
      </c>
      <c r="V14" s="68" t="e">
        <f t="shared" si="11"/>
        <v>#N/A</v>
      </c>
      <c r="W14" s="27" t="e">
        <f t="shared" si="12"/>
        <v>#N/A</v>
      </c>
      <c r="X14" s="24"/>
      <c r="Y14" s="24" t="e">
        <f t="shared" si="13"/>
        <v>#N/A</v>
      </c>
      <c r="Z14" s="68" t="e">
        <f t="shared" si="14"/>
        <v>#N/A</v>
      </c>
      <c r="AA14" s="30" t="s">
        <v>60</v>
      </c>
      <c r="AB14" s="24" t="e">
        <f t="shared" si="15"/>
        <v>#N/A</v>
      </c>
      <c r="AC14" s="24"/>
      <c r="AD14" s="24">
        <f t="shared" si="16"/>
        <v>0</v>
      </c>
      <c r="AE14" s="26" t="e">
        <f>VLOOKUP(AD14,Tablas!$A$6:$D$13,1)</f>
        <v>#N/A</v>
      </c>
      <c r="AF14" s="26" t="e">
        <f t="shared" si="17"/>
        <v>#N/A</v>
      </c>
      <c r="AG14" s="79" t="e">
        <f>VLOOKUP(AD14,Tablas!$A$6:$D$13,4)</f>
        <v>#N/A</v>
      </c>
      <c r="AH14" s="26" t="e">
        <f t="shared" si="18"/>
        <v>#N/A</v>
      </c>
      <c r="AI14" s="26" t="e">
        <f>VLOOKUP(AD14,Tablas!$A$6:$D$13,3)</f>
        <v>#N/A</v>
      </c>
      <c r="AJ14" s="24" t="e">
        <f t="shared" si="19"/>
        <v>#N/A</v>
      </c>
      <c r="AK14" s="24"/>
      <c r="AL14" s="31" t="e">
        <f t="shared" si="20"/>
        <v>#N/A</v>
      </c>
      <c r="AM14" s="28">
        <f>VLOOKUP(AD14,Tablas!$A$19:$D$26,4)</f>
        <v>0</v>
      </c>
      <c r="AN14" s="27" t="e">
        <f t="shared" si="21"/>
        <v>#N/A</v>
      </c>
      <c r="AO14" s="61">
        <f>VLOOKUP(AD14,Tablas!$A$19:$D$26,3)</f>
        <v>0</v>
      </c>
      <c r="AP14" s="27" t="e">
        <f t="shared" si="22"/>
        <v>#N/A</v>
      </c>
      <c r="AQ14" s="29">
        <f t="shared" si="23"/>
        <v>1</v>
      </c>
      <c r="AR14" s="68" t="e">
        <f t="shared" si="24"/>
        <v>#N/A</v>
      </c>
      <c r="AS14" s="31" t="e">
        <f t="shared" si="25"/>
        <v>#N/A</v>
      </c>
      <c r="AT14" s="24"/>
      <c r="AU14" s="24" t="e">
        <f t="shared" si="26"/>
        <v>#N/A</v>
      </c>
      <c r="AV14" s="68" t="e">
        <f t="shared" si="27"/>
        <v>#N/A</v>
      </c>
      <c r="AW14" s="32" t="s">
        <v>60</v>
      </c>
      <c r="AX14" s="24" t="e">
        <f t="shared" si="28"/>
        <v>#N/A</v>
      </c>
      <c r="AY14" s="24"/>
      <c r="AZ14" s="24" t="e">
        <f t="shared" si="29"/>
        <v>#N/A</v>
      </c>
      <c r="BA14" s="24" t="e">
        <f t="shared" si="30"/>
        <v>#N/A</v>
      </c>
      <c r="BB14" s="24" t="e">
        <f t="shared" si="31"/>
        <v>#N/A</v>
      </c>
      <c r="BC14" s="24">
        <f t="shared" si="32"/>
        <v>0</v>
      </c>
      <c r="BD14" s="33" t="e">
        <f t="shared" si="33"/>
        <v>#N/A</v>
      </c>
      <c r="BE14" s="24">
        <f t="shared" si="34"/>
        <v>0</v>
      </c>
    </row>
    <row r="15" spans="1:57" s="34" customFormat="1" ht="12">
      <c r="A15" s="54">
        <f>+Aguinaldo!A16</f>
        <v>0</v>
      </c>
      <c r="B15" s="24">
        <f>Aguinaldo!D16*30.4</f>
        <v>0</v>
      </c>
      <c r="C15" s="24">
        <f>+Aguinaldo!I16</f>
        <v>40032.28571428571</v>
      </c>
      <c r="D15" s="24">
        <f t="shared" si="0"/>
        <v>1841.4</v>
      </c>
      <c r="E15" s="24">
        <f t="shared" si="1"/>
        <v>38190.88571428571</v>
      </c>
      <c r="F15" s="24">
        <f t="shared" si="2"/>
        <v>3180.829933463796</v>
      </c>
      <c r="G15" s="25">
        <f t="shared" si="3"/>
        <v>3180.829933463796</v>
      </c>
      <c r="H15" s="25"/>
      <c r="I15" s="26">
        <f>VLOOKUP(G15,Tablas!$A$6:$D$13,1)</f>
        <v>496.08</v>
      </c>
      <c r="J15" s="26">
        <f t="shared" si="4"/>
        <v>2684.749933463796</v>
      </c>
      <c r="K15" s="79">
        <f>VLOOKUP(G15,Tablas!$A$6:$D$13,4)</f>
        <v>0.064</v>
      </c>
      <c r="L15" s="26">
        <f t="shared" si="5"/>
        <v>171.82399574168295</v>
      </c>
      <c r="M15" s="26">
        <f>VLOOKUP(G15,Tablas!$A$6:$D$13,3)</f>
        <v>9.52</v>
      </c>
      <c r="N15" s="26">
        <f t="shared" si="6"/>
        <v>181.34399574168296</v>
      </c>
      <c r="O15" s="24"/>
      <c r="P15" s="27">
        <f t="shared" si="7"/>
        <v>171.82399574168295</v>
      </c>
      <c r="Q15" s="28">
        <f>VLOOKUP(G15,Tablas!$A$19:$D$26,4)</f>
        <v>0</v>
      </c>
      <c r="R15" s="27">
        <f t="shared" si="8"/>
        <v>0</v>
      </c>
      <c r="S15" s="61">
        <f>VLOOKUP(G15,Tablas!$A$19:$D$26,3)</f>
        <v>0</v>
      </c>
      <c r="T15" s="27">
        <f t="shared" si="9"/>
        <v>0</v>
      </c>
      <c r="U15" s="29">
        <f t="shared" si="10"/>
        <v>1</v>
      </c>
      <c r="V15" s="68">
        <f t="shared" si="11"/>
        <v>0</v>
      </c>
      <c r="W15" s="27">
        <f t="shared" si="12"/>
        <v>0</v>
      </c>
      <c r="X15" s="24"/>
      <c r="Y15" s="24">
        <f t="shared" si="13"/>
        <v>181.34399574168296</v>
      </c>
      <c r="Z15" s="68">
        <f t="shared" si="14"/>
        <v>0</v>
      </c>
      <c r="AA15" s="30" t="s">
        <v>60</v>
      </c>
      <c r="AB15" s="24">
        <f t="shared" si="15"/>
        <v>181.34399574168296</v>
      </c>
      <c r="AC15" s="24"/>
      <c r="AD15" s="24">
        <f t="shared" si="16"/>
        <v>0</v>
      </c>
      <c r="AE15" s="26" t="e">
        <f>VLOOKUP(AD15,Tablas!$A$6:$D$13,1)</f>
        <v>#N/A</v>
      </c>
      <c r="AF15" s="26" t="e">
        <f t="shared" si="17"/>
        <v>#N/A</v>
      </c>
      <c r="AG15" s="79" t="e">
        <f>VLOOKUP(AD15,Tablas!$A$6:$D$13,4)</f>
        <v>#N/A</v>
      </c>
      <c r="AH15" s="26" t="e">
        <f t="shared" si="18"/>
        <v>#N/A</v>
      </c>
      <c r="AI15" s="26" t="e">
        <f>VLOOKUP(AD15,Tablas!$A$6:$D$13,3)</f>
        <v>#N/A</v>
      </c>
      <c r="AJ15" s="24" t="e">
        <f t="shared" si="19"/>
        <v>#N/A</v>
      </c>
      <c r="AK15" s="24"/>
      <c r="AL15" s="31" t="e">
        <f t="shared" si="20"/>
        <v>#N/A</v>
      </c>
      <c r="AM15" s="28">
        <f>VLOOKUP(AD15,Tablas!$A$19:$D$26,4)</f>
        <v>0</v>
      </c>
      <c r="AN15" s="27" t="e">
        <f t="shared" si="21"/>
        <v>#N/A</v>
      </c>
      <c r="AO15" s="61">
        <f>VLOOKUP(AD15,Tablas!$A$19:$D$26,3)</f>
        <v>0</v>
      </c>
      <c r="AP15" s="27" t="e">
        <f t="shared" si="22"/>
        <v>#N/A</v>
      </c>
      <c r="AQ15" s="29">
        <f t="shared" si="23"/>
        <v>1</v>
      </c>
      <c r="AR15" s="68" t="e">
        <f t="shared" si="24"/>
        <v>#N/A</v>
      </c>
      <c r="AS15" s="31" t="e">
        <f t="shared" si="25"/>
        <v>#N/A</v>
      </c>
      <c r="AT15" s="24"/>
      <c r="AU15" s="24" t="e">
        <f t="shared" si="26"/>
        <v>#N/A</v>
      </c>
      <c r="AV15" s="68" t="e">
        <f t="shared" si="27"/>
        <v>#N/A</v>
      </c>
      <c r="AW15" s="32" t="s">
        <v>60</v>
      </c>
      <c r="AX15" s="24" t="e">
        <f t="shared" si="28"/>
        <v>#N/A</v>
      </c>
      <c r="AY15" s="24"/>
      <c r="AZ15" s="24">
        <f t="shared" si="29"/>
        <v>181.34399574168296</v>
      </c>
      <c r="BA15" s="24" t="e">
        <f t="shared" si="30"/>
        <v>#N/A</v>
      </c>
      <c r="BB15" s="24" t="e">
        <f t="shared" si="31"/>
        <v>#N/A</v>
      </c>
      <c r="BC15" s="24">
        <f t="shared" si="32"/>
        <v>3180.829933463796</v>
      </c>
      <c r="BD15" s="33" t="e">
        <f t="shared" si="33"/>
        <v>#N/A</v>
      </c>
      <c r="BE15" s="24" t="e">
        <f t="shared" si="34"/>
        <v>#N/A</v>
      </c>
    </row>
    <row r="16" spans="1:57" s="34" customFormat="1" ht="12">
      <c r="A16" s="54">
        <f>+Aguinaldo!A17</f>
        <v>0</v>
      </c>
      <c r="B16" s="24">
        <f>Aguinaldo!D17*30.4</f>
        <v>0</v>
      </c>
      <c r="C16" s="24">
        <f>+Aguinaldo!I17</f>
        <v>0</v>
      </c>
      <c r="D16" s="24">
        <f t="shared" si="0"/>
        <v>0</v>
      </c>
      <c r="E16" s="24">
        <f t="shared" si="1"/>
        <v>0</v>
      </c>
      <c r="F16" s="24">
        <f t="shared" si="2"/>
        <v>0</v>
      </c>
      <c r="G16" s="25">
        <f t="shared" si="3"/>
        <v>0</v>
      </c>
      <c r="H16" s="25"/>
      <c r="I16" s="26" t="e">
        <f>VLOOKUP(G16,Tablas!$A$6:$D$13,1)</f>
        <v>#N/A</v>
      </c>
      <c r="J16" s="26" t="e">
        <f t="shared" si="4"/>
        <v>#N/A</v>
      </c>
      <c r="K16" s="79" t="e">
        <f>VLOOKUP(G16,Tablas!$A$6:$D$13,4)</f>
        <v>#N/A</v>
      </c>
      <c r="L16" s="26" t="e">
        <f t="shared" si="5"/>
        <v>#N/A</v>
      </c>
      <c r="M16" s="26" t="e">
        <f>VLOOKUP(G16,Tablas!$A$6:$D$13,3)</f>
        <v>#N/A</v>
      </c>
      <c r="N16" s="26" t="e">
        <f t="shared" si="6"/>
        <v>#N/A</v>
      </c>
      <c r="O16" s="24"/>
      <c r="P16" s="27" t="e">
        <f t="shared" si="7"/>
        <v>#N/A</v>
      </c>
      <c r="Q16" s="28">
        <f>VLOOKUP(G16,Tablas!$A$19:$D$26,4)</f>
        <v>0</v>
      </c>
      <c r="R16" s="27" t="e">
        <f t="shared" si="8"/>
        <v>#N/A</v>
      </c>
      <c r="S16" s="61">
        <f>VLOOKUP(G16,Tablas!$A$19:$D$26,3)</f>
        <v>0</v>
      </c>
      <c r="T16" s="27" t="e">
        <f t="shared" si="9"/>
        <v>#N/A</v>
      </c>
      <c r="U16" s="29">
        <f t="shared" si="10"/>
        <v>1</v>
      </c>
      <c r="V16" s="68" t="e">
        <f t="shared" si="11"/>
        <v>#N/A</v>
      </c>
      <c r="W16" s="27" t="e">
        <f t="shared" si="12"/>
        <v>#N/A</v>
      </c>
      <c r="X16" s="24"/>
      <c r="Y16" s="24" t="e">
        <f t="shared" si="13"/>
        <v>#N/A</v>
      </c>
      <c r="Z16" s="68" t="e">
        <f t="shared" si="14"/>
        <v>#N/A</v>
      </c>
      <c r="AA16" s="30" t="s">
        <v>60</v>
      </c>
      <c r="AB16" s="24" t="e">
        <f t="shared" si="15"/>
        <v>#N/A</v>
      </c>
      <c r="AC16" s="24"/>
      <c r="AD16" s="24">
        <f t="shared" si="16"/>
        <v>0</v>
      </c>
      <c r="AE16" s="26" t="e">
        <f>VLOOKUP(AD16,Tablas!$A$6:$D$13,1)</f>
        <v>#N/A</v>
      </c>
      <c r="AF16" s="26" t="e">
        <f t="shared" si="17"/>
        <v>#N/A</v>
      </c>
      <c r="AG16" s="79" t="e">
        <f>VLOOKUP(AD16,Tablas!$A$6:$D$13,4)</f>
        <v>#N/A</v>
      </c>
      <c r="AH16" s="26" t="e">
        <f t="shared" si="18"/>
        <v>#N/A</v>
      </c>
      <c r="AI16" s="26" t="e">
        <f>VLOOKUP(AD16,Tablas!$A$6:$D$13,3)</f>
        <v>#N/A</v>
      </c>
      <c r="AJ16" s="24" t="e">
        <f t="shared" si="19"/>
        <v>#N/A</v>
      </c>
      <c r="AK16" s="24"/>
      <c r="AL16" s="31" t="e">
        <f t="shared" si="20"/>
        <v>#N/A</v>
      </c>
      <c r="AM16" s="28">
        <f>VLOOKUP(AD16,Tablas!$A$19:$D$26,4)</f>
        <v>0</v>
      </c>
      <c r="AN16" s="27" t="e">
        <f t="shared" si="21"/>
        <v>#N/A</v>
      </c>
      <c r="AO16" s="61">
        <f>VLOOKUP(AD16,Tablas!$A$19:$D$26,3)</f>
        <v>0</v>
      </c>
      <c r="AP16" s="27" t="e">
        <f t="shared" si="22"/>
        <v>#N/A</v>
      </c>
      <c r="AQ16" s="29">
        <f t="shared" si="23"/>
        <v>1</v>
      </c>
      <c r="AR16" s="68" t="e">
        <f t="shared" si="24"/>
        <v>#N/A</v>
      </c>
      <c r="AS16" s="31" t="e">
        <f t="shared" si="25"/>
        <v>#N/A</v>
      </c>
      <c r="AT16" s="24"/>
      <c r="AU16" s="24" t="e">
        <f t="shared" si="26"/>
        <v>#N/A</v>
      </c>
      <c r="AV16" s="68" t="e">
        <f t="shared" si="27"/>
        <v>#N/A</v>
      </c>
      <c r="AW16" s="32" t="s">
        <v>60</v>
      </c>
      <c r="AX16" s="24" t="e">
        <f t="shared" si="28"/>
        <v>#N/A</v>
      </c>
      <c r="AY16" s="24"/>
      <c r="AZ16" s="24" t="e">
        <f t="shared" si="29"/>
        <v>#N/A</v>
      </c>
      <c r="BA16" s="24" t="e">
        <f t="shared" si="30"/>
        <v>#N/A</v>
      </c>
      <c r="BB16" s="24" t="e">
        <f t="shared" si="31"/>
        <v>#N/A</v>
      </c>
      <c r="BC16" s="24">
        <f t="shared" si="32"/>
        <v>0</v>
      </c>
      <c r="BD16" s="33" t="e">
        <f t="shared" si="33"/>
        <v>#N/A</v>
      </c>
      <c r="BE16" s="24">
        <f t="shared" si="34"/>
        <v>0</v>
      </c>
    </row>
    <row r="17" spans="1:57" s="34" customFormat="1" ht="12">
      <c r="A17" s="54">
        <f>+Aguinaldo!A18</f>
        <v>0</v>
      </c>
      <c r="B17" s="24">
        <f>Aguinaldo!D18*30.4</f>
        <v>0</v>
      </c>
      <c r="C17" s="24">
        <f>+Aguinaldo!I18</f>
        <v>0</v>
      </c>
      <c r="D17" s="24">
        <f t="shared" si="0"/>
        <v>0</v>
      </c>
      <c r="E17" s="24">
        <f t="shared" si="1"/>
        <v>0</v>
      </c>
      <c r="F17" s="24">
        <f t="shared" si="2"/>
        <v>0</v>
      </c>
      <c r="G17" s="25">
        <f t="shared" si="3"/>
        <v>0</v>
      </c>
      <c r="H17" s="25"/>
      <c r="I17" s="26" t="e">
        <f>VLOOKUP(G17,Tablas!$A$6:$D$13,1)</f>
        <v>#N/A</v>
      </c>
      <c r="J17" s="26" t="e">
        <f t="shared" si="4"/>
        <v>#N/A</v>
      </c>
      <c r="K17" s="79" t="e">
        <f>VLOOKUP(G17,Tablas!$A$6:$D$13,4)</f>
        <v>#N/A</v>
      </c>
      <c r="L17" s="26" t="e">
        <f t="shared" si="5"/>
        <v>#N/A</v>
      </c>
      <c r="M17" s="26" t="e">
        <f>VLOOKUP(G17,Tablas!$A$6:$D$13,3)</f>
        <v>#N/A</v>
      </c>
      <c r="N17" s="26" t="e">
        <f t="shared" si="6"/>
        <v>#N/A</v>
      </c>
      <c r="O17" s="24"/>
      <c r="P17" s="27" t="e">
        <f t="shared" si="7"/>
        <v>#N/A</v>
      </c>
      <c r="Q17" s="28">
        <f>VLOOKUP(G17,Tablas!$A$19:$D$26,4)</f>
        <v>0</v>
      </c>
      <c r="R17" s="27" t="e">
        <f t="shared" si="8"/>
        <v>#N/A</v>
      </c>
      <c r="S17" s="61">
        <f>VLOOKUP(G17,Tablas!$A$19:$D$26,3)</f>
        <v>0</v>
      </c>
      <c r="T17" s="27" t="e">
        <f t="shared" si="9"/>
        <v>#N/A</v>
      </c>
      <c r="U17" s="29">
        <f t="shared" si="10"/>
        <v>1</v>
      </c>
      <c r="V17" s="68" t="e">
        <f t="shared" si="11"/>
        <v>#N/A</v>
      </c>
      <c r="W17" s="27" t="e">
        <f t="shared" si="12"/>
        <v>#N/A</v>
      </c>
      <c r="X17" s="24"/>
      <c r="Y17" s="24" t="e">
        <f t="shared" si="13"/>
        <v>#N/A</v>
      </c>
      <c r="Z17" s="68" t="e">
        <f t="shared" si="14"/>
        <v>#N/A</v>
      </c>
      <c r="AA17" s="30" t="s">
        <v>60</v>
      </c>
      <c r="AB17" s="24" t="e">
        <f t="shared" si="15"/>
        <v>#N/A</v>
      </c>
      <c r="AC17" s="24"/>
      <c r="AD17" s="24">
        <f t="shared" si="16"/>
        <v>0</v>
      </c>
      <c r="AE17" s="26" t="e">
        <f>VLOOKUP(AD17,Tablas!$A$6:$D$13,1)</f>
        <v>#N/A</v>
      </c>
      <c r="AF17" s="26" t="e">
        <f t="shared" si="17"/>
        <v>#N/A</v>
      </c>
      <c r="AG17" s="79" t="e">
        <f>VLOOKUP(AD17,Tablas!$A$6:$D$13,4)</f>
        <v>#N/A</v>
      </c>
      <c r="AH17" s="26" t="e">
        <f t="shared" si="18"/>
        <v>#N/A</v>
      </c>
      <c r="AI17" s="26" t="e">
        <f>VLOOKUP(AD17,Tablas!$A$6:$D$13,3)</f>
        <v>#N/A</v>
      </c>
      <c r="AJ17" s="24" t="e">
        <f t="shared" si="19"/>
        <v>#N/A</v>
      </c>
      <c r="AK17" s="24"/>
      <c r="AL17" s="31" t="e">
        <f t="shared" si="20"/>
        <v>#N/A</v>
      </c>
      <c r="AM17" s="28">
        <f>VLOOKUP(AD17,Tablas!$A$19:$D$26,4)</f>
        <v>0</v>
      </c>
      <c r="AN17" s="27" t="e">
        <f t="shared" si="21"/>
        <v>#N/A</v>
      </c>
      <c r="AO17" s="61">
        <f>VLOOKUP(AD17,Tablas!$A$19:$D$26,3)</f>
        <v>0</v>
      </c>
      <c r="AP17" s="27" t="e">
        <f t="shared" si="22"/>
        <v>#N/A</v>
      </c>
      <c r="AQ17" s="29">
        <f t="shared" si="23"/>
        <v>1</v>
      </c>
      <c r="AR17" s="68" t="e">
        <f t="shared" si="24"/>
        <v>#N/A</v>
      </c>
      <c r="AS17" s="31" t="e">
        <f t="shared" si="25"/>
        <v>#N/A</v>
      </c>
      <c r="AT17" s="24"/>
      <c r="AU17" s="24" t="e">
        <f t="shared" si="26"/>
        <v>#N/A</v>
      </c>
      <c r="AV17" s="68" t="e">
        <f t="shared" si="27"/>
        <v>#N/A</v>
      </c>
      <c r="AW17" s="32" t="s">
        <v>60</v>
      </c>
      <c r="AX17" s="24" t="e">
        <f t="shared" si="28"/>
        <v>#N/A</v>
      </c>
      <c r="AY17" s="24"/>
      <c r="AZ17" s="24" t="e">
        <f t="shared" si="29"/>
        <v>#N/A</v>
      </c>
      <c r="BA17" s="24" t="e">
        <f t="shared" si="30"/>
        <v>#N/A</v>
      </c>
      <c r="BB17" s="24" t="e">
        <f t="shared" si="31"/>
        <v>#N/A</v>
      </c>
      <c r="BC17" s="24">
        <f t="shared" si="32"/>
        <v>0</v>
      </c>
      <c r="BD17" s="33" t="e">
        <f t="shared" si="33"/>
        <v>#N/A</v>
      </c>
      <c r="BE17" s="24">
        <f t="shared" si="34"/>
        <v>0</v>
      </c>
    </row>
    <row r="18" spans="1:57" s="34" customFormat="1" ht="12">
      <c r="A18" s="54">
        <f>+Aguinaldo!A19</f>
        <v>0</v>
      </c>
      <c r="B18" s="24">
        <f>Aguinaldo!D19*30.4</f>
        <v>0</v>
      </c>
      <c r="C18" s="24">
        <f>+Aguinaldo!I19</f>
        <v>0</v>
      </c>
      <c r="D18" s="24">
        <f t="shared" si="0"/>
        <v>0</v>
      </c>
      <c r="E18" s="24">
        <f t="shared" si="1"/>
        <v>0</v>
      </c>
      <c r="F18" s="24">
        <f t="shared" si="2"/>
        <v>0</v>
      </c>
      <c r="G18" s="25">
        <f t="shared" si="3"/>
        <v>0</v>
      </c>
      <c r="H18" s="25"/>
      <c r="I18" s="26" t="e">
        <f>VLOOKUP(G18,Tablas!$A$6:$D$13,1)</f>
        <v>#N/A</v>
      </c>
      <c r="J18" s="26" t="e">
        <f t="shared" si="4"/>
        <v>#N/A</v>
      </c>
      <c r="K18" s="79" t="e">
        <f>VLOOKUP(G18,Tablas!$A$6:$D$13,4)</f>
        <v>#N/A</v>
      </c>
      <c r="L18" s="26" t="e">
        <f t="shared" si="5"/>
        <v>#N/A</v>
      </c>
      <c r="M18" s="26" t="e">
        <f>VLOOKUP(G18,Tablas!$A$6:$D$13,3)</f>
        <v>#N/A</v>
      </c>
      <c r="N18" s="26" t="e">
        <f t="shared" si="6"/>
        <v>#N/A</v>
      </c>
      <c r="O18" s="24"/>
      <c r="P18" s="27" t="e">
        <f t="shared" si="7"/>
        <v>#N/A</v>
      </c>
      <c r="Q18" s="28">
        <f>VLOOKUP(G18,Tablas!$A$19:$D$26,4)</f>
        <v>0</v>
      </c>
      <c r="R18" s="27" t="e">
        <f t="shared" si="8"/>
        <v>#N/A</v>
      </c>
      <c r="S18" s="61">
        <f>VLOOKUP(G18,Tablas!$A$19:$D$26,3)</f>
        <v>0</v>
      </c>
      <c r="T18" s="27" t="e">
        <f t="shared" si="9"/>
        <v>#N/A</v>
      </c>
      <c r="U18" s="29">
        <f t="shared" si="10"/>
        <v>1</v>
      </c>
      <c r="V18" s="68" t="e">
        <f t="shared" si="11"/>
        <v>#N/A</v>
      </c>
      <c r="W18" s="27" t="e">
        <f t="shared" si="12"/>
        <v>#N/A</v>
      </c>
      <c r="X18" s="24"/>
      <c r="Y18" s="24" t="e">
        <f t="shared" si="13"/>
        <v>#N/A</v>
      </c>
      <c r="Z18" s="68" t="e">
        <f t="shared" si="14"/>
        <v>#N/A</v>
      </c>
      <c r="AA18" s="30" t="s">
        <v>60</v>
      </c>
      <c r="AB18" s="24" t="e">
        <f t="shared" si="15"/>
        <v>#N/A</v>
      </c>
      <c r="AC18" s="24"/>
      <c r="AD18" s="24">
        <f t="shared" si="16"/>
        <v>0</v>
      </c>
      <c r="AE18" s="26" t="e">
        <f>VLOOKUP(AD18,Tablas!$A$6:$D$13,1)</f>
        <v>#N/A</v>
      </c>
      <c r="AF18" s="26" t="e">
        <f t="shared" si="17"/>
        <v>#N/A</v>
      </c>
      <c r="AG18" s="79" t="e">
        <f>VLOOKUP(AD18,Tablas!$A$6:$D$13,4)</f>
        <v>#N/A</v>
      </c>
      <c r="AH18" s="26" t="e">
        <f t="shared" si="18"/>
        <v>#N/A</v>
      </c>
      <c r="AI18" s="26" t="e">
        <f>VLOOKUP(AD18,Tablas!$A$6:$D$13,3)</f>
        <v>#N/A</v>
      </c>
      <c r="AJ18" s="24" t="e">
        <f t="shared" si="19"/>
        <v>#N/A</v>
      </c>
      <c r="AK18" s="24"/>
      <c r="AL18" s="31" t="e">
        <f t="shared" si="20"/>
        <v>#N/A</v>
      </c>
      <c r="AM18" s="28">
        <f>VLOOKUP(AD18,Tablas!$A$19:$D$26,4)</f>
        <v>0</v>
      </c>
      <c r="AN18" s="27" t="e">
        <f t="shared" si="21"/>
        <v>#N/A</v>
      </c>
      <c r="AO18" s="61">
        <f>VLOOKUP(AD18,Tablas!$A$19:$D$26,3)</f>
        <v>0</v>
      </c>
      <c r="AP18" s="27" t="e">
        <f t="shared" si="22"/>
        <v>#N/A</v>
      </c>
      <c r="AQ18" s="29">
        <f t="shared" si="23"/>
        <v>1</v>
      </c>
      <c r="AR18" s="68" t="e">
        <f t="shared" si="24"/>
        <v>#N/A</v>
      </c>
      <c r="AS18" s="31" t="e">
        <f t="shared" si="25"/>
        <v>#N/A</v>
      </c>
      <c r="AT18" s="24"/>
      <c r="AU18" s="24" t="e">
        <f t="shared" si="26"/>
        <v>#N/A</v>
      </c>
      <c r="AV18" s="68" t="e">
        <f t="shared" si="27"/>
        <v>#N/A</v>
      </c>
      <c r="AW18" s="32" t="s">
        <v>60</v>
      </c>
      <c r="AX18" s="24" t="e">
        <f t="shared" si="28"/>
        <v>#N/A</v>
      </c>
      <c r="AY18" s="24"/>
      <c r="AZ18" s="24" t="e">
        <f t="shared" si="29"/>
        <v>#N/A</v>
      </c>
      <c r="BA18" s="24" t="e">
        <f t="shared" si="30"/>
        <v>#N/A</v>
      </c>
      <c r="BB18" s="24" t="e">
        <f t="shared" si="31"/>
        <v>#N/A</v>
      </c>
      <c r="BC18" s="24">
        <f t="shared" si="32"/>
        <v>0</v>
      </c>
      <c r="BD18" s="33" t="e">
        <f t="shared" si="33"/>
        <v>#N/A</v>
      </c>
      <c r="BE18" s="24">
        <f t="shared" si="34"/>
        <v>0</v>
      </c>
    </row>
    <row r="19" spans="1:57" s="34" customFormat="1" ht="12">
      <c r="A19" s="54">
        <f>+Aguinaldo!A20</f>
        <v>0</v>
      </c>
      <c r="B19" s="24">
        <f>Aguinaldo!D20*30.4</f>
        <v>0</v>
      </c>
      <c r="C19" s="24">
        <f>+Aguinaldo!I20</f>
        <v>0</v>
      </c>
      <c r="D19" s="24">
        <f t="shared" si="0"/>
        <v>0</v>
      </c>
      <c r="E19" s="24">
        <f t="shared" si="1"/>
        <v>0</v>
      </c>
      <c r="F19" s="24">
        <f t="shared" si="2"/>
        <v>0</v>
      </c>
      <c r="G19" s="25">
        <f t="shared" si="3"/>
        <v>0</v>
      </c>
      <c r="H19" s="25"/>
      <c r="I19" s="26" t="e">
        <f>VLOOKUP(G19,Tablas!$A$6:$D$13,1)</f>
        <v>#N/A</v>
      </c>
      <c r="J19" s="26" t="e">
        <f t="shared" si="4"/>
        <v>#N/A</v>
      </c>
      <c r="K19" s="79" t="e">
        <f>VLOOKUP(G19,Tablas!$A$6:$D$13,4)</f>
        <v>#N/A</v>
      </c>
      <c r="L19" s="26" t="e">
        <f t="shared" si="5"/>
        <v>#N/A</v>
      </c>
      <c r="M19" s="26" t="e">
        <f>VLOOKUP(G19,Tablas!$A$6:$D$13,3)</f>
        <v>#N/A</v>
      </c>
      <c r="N19" s="26" t="e">
        <f t="shared" si="6"/>
        <v>#N/A</v>
      </c>
      <c r="O19" s="24"/>
      <c r="P19" s="27" t="e">
        <f t="shared" si="7"/>
        <v>#N/A</v>
      </c>
      <c r="Q19" s="28">
        <f>VLOOKUP(G19,Tablas!$A$19:$D$26,4)</f>
        <v>0</v>
      </c>
      <c r="R19" s="27" t="e">
        <f t="shared" si="8"/>
        <v>#N/A</v>
      </c>
      <c r="S19" s="61">
        <f>VLOOKUP(G19,Tablas!$A$19:$D$26,3)</f>
        <v>0</v>
      </c>
      <c r="T19" s="27" t="e">
        <f t="shared" si="9"/>
        <v>#N/A</v>
      </c>
      <c r="U19" s="29">
        <f t="shared" si="10"/>
        <v>1</v>
      </c>
      <c r="V19" s="68" t="e">
        <f t="shared" si="11"/>
        <v>#N/A</v>
      </c>
      <c r="W19" s="27" t="e">
        <f t="shared" si="12"/>
        <v>#N/A</v>
      </c>
      <c r="X19" s="24"/>
      <c r="Y19" s="24" t="e">
        <f t="shared" si="13"/>
        <v>#N/A</v>
      </c>
      <c r="Z19" s="68" t="e">
        <f t="shared" si="14"/>
        <v>#N/A</v>
      </c>
      <c r="AA19" s="30" t="s">
        <v>60</v>
      </c>
      <c r="AB19" s="24" t="e">
        <f t="shared" si="15"/>
        <v>#N/A</v>
      </c>
      <c r="AC19" s="24"/>
      <c r="AD19" s="24">
        <f t="shared" si="16"/>
        <v>0</v>
      </c>
      <c r="AE19" s="26" t="e">
        <f>VLOOKUP(AD19,Tablas!$A$6:$D$13,1)</f>
        <v>#N/A</v>
      </c>
      <c r="AF19" s="26" t="e">
        <f t="shared" si="17"/>
        <v>#N/A</v>
      </c>
      <c r="AG19" s="79" t="e">
        <f>VLOOKUP(AD19,Tablas!$A$6:$D$13,4)</f>
        <v>#N/A</v>
      </c>
      <c r="AH19" s="26" t="e">
        <f t="shared" si="18"/>
        <v>#N/A</v>
      </c>
      <c r="AI19" s="26" t="e">
        <f>VLOOKUP(AD19,Tablas!$A$6:$D$13,3)</f>
        <v>#N/A</v>
      </c>
      <c r="AJ19" s="24" t="e">
        <f t="shared" si="19"/>
        <v>#N/A</v>
      </c>
      <c r="AK19" s="24"/>
      <c r="AL19" s="31" t="e">
        <f t="shared" si="20"/>
        <v>#N/A</v>
      </c>
      <c r="AM19" s="28">
        <f>VLOOKUP(AD19,Tablas!$A$19:$D$26,4)</f>
        <v>0</v>
      </c>
      <c r="AN19" s="27" t="e">
        <f t="shared" si="21"/>
        <v>#N/A</v>
      </c>
      <c r="AO19" s="61">
        <f>VLOOKUP(AD19,Tablas!$A$19:$D$26,3)</f>
        <v>0</v>
      </c>
      <c r="AP19" s="27" t="e">
        <f t="shared" si="22"/>
        <v>#N/A</v>
      </c>
      <c r="AQ19" s="29">
        <f t="shared" si="23"/>
        <v>1</v>
      </c>
      <c r="AR19" s="68" t="e">
        <f t="shared" si="24"/>
        <v>#N/A</v>
      </c>
      <c r="AS19" s="31" t="e">
        <f t="shared" si="25"/>
        <v>#N/A</v>
      </c>
      <c r="AT19" s="24"/>
      <c r="AU19" s="24" t="e">
        <f t="shared" si="26"/>
        <v>#N/A</v>
      </c>
      <c r="AV19" s="68" t="e">
        <f t="shared" si="27"/>
        <v>#N/A</v>
      </c>
      <c r="AW19" s="32" t="s">
        <v>60</v>
      </c>
      <c r="AX19" s="24" t="e">
        <f t="shared" si="28"/>
        <v>#N/A</v>
      </c>
      <c r="AY19" s="24"/>
      <c r="AZ19" s="24" t="e">
        <f t="shared" si="29"/>
        <v>#N/A</v>
      </c>
      <c r="BA19" s="24" t="e">
        <f t="shared" si="30"/>
        <v>#N/A</v>
      </c>
      <c r="BB19" s="24" t="e">
        <f t="shared" si="31"/>
        <v>#N/A</v>
      </c>
      <c r="BC19" s="24">
        <f t="shared" si="32"/>
        <v>0</v>
      </c>
      <c r="BD19" s="33" t="e">
        <f t="shared" si="33"/>
        <v>#N/A</v>
      </c>
      <c r="BE19" s="24">
        <f t="shared" si="34"/>
        <v>0</v>
      </c>
    </row>
    <row r="20" spans="1:57" s="34" customFormat="1" ht="12">
      <c r="A20" s="54">
        <f>+Aguinaldo!A21</f>
        <v>0</v>
      </c>
      <c r="B20" s="24">
        <f>Aguinaldo!D21*30.4</f>
        <v>0</v>
      </c>
      <c r="C20" s="24">
        <f>+Aguinaldo!I21</f>
        <v>0</v>
      </c>
      <c r="D20" s="24">
        <f t="shared" si="0"/>
        <v>0</v>
      </c>
      <c r="E20" s="24">
        <f t="shared" si="1"/>
        <v>0</v>
      </c>
      <c r="F20" s="24">
        <f t="shared" si="2"/>
        <v>0</v>
      </c>
      <c r="G20" s="25">
        <f t="shared" si="3"/>
        <v>0</v>
      </c>
      <c r="H20" s="25"/>
      <c r="I20" s="26" t="e">
        <f>VLOOKUP(G20,Tablas!$A$6:$D$13,1)</f>
        <v>#N/A</v>
      </c>
      <c r="J20" s="26" t="e">
        <f t="shared" si="4"/>
        <v>#N/A</v>
      </c>
      <c r="K20" s="79" t="e">
        <f>VLOOKUP(G20,Tablas!$A$6:$D$13,4)</f>
        <v>#N/A</v>
      </c>
      <c r="L20" s="26" t="e">
        <f t="shared" si="5"/>
        <v>#N/A</v>
      </c>
      <c r="M20" s="26" t="e">
        <f>VLOOKUP(G20,Tablas!$A$6:$D$13,3)</f>
        <v>#N/A</v>
      </c>
      <c r="N20" s="26" t="e">
        <f t="shared" si="6"/>
        <v>#N/A</v>
      </c>
      <c r="O20" s="24"/>
      <c r="P20" s="27" t="e">
        <f t="shared" si="7"/>
        <v>#N/A</v>
      </c>
      <c r="Q20" s="28">
        <f>VLOOKUP(G20,Tablas!$A$19:$D$26,4)</f>
        <v>0</v>
      </c>
      <c r="R20" s="27" t="e">
        <f t="shared" si="8"/>
        <v>#N/A</v>
      </c>
      <c r="S20" s="61">
        <f>VLOOKUP(G20,Tablas!$A$19:$D$26,3)</f>
        <v>0</v>
      </c>
      <c r="T20" s="27" t="e">
        <f t="shared" si="9"/>
        <v>#N/A</v>
      </c>
      <c r="U20" s="29">
        <f t="shared" si="10"/>
        <v>1</v>
      </c>
      <c r="V20" s="68" t="e">
        <f t="shared" si="11"/>
        <v>#N/A</v>
      </c>
      <c r="W20" s="27" t="e">
        <f t="shared" si="12"/>
        <v>#N/A</v>
      </c>
      <c r="X20" s="24"/>
      <c r="Y20" s="24" t="e">
        <f t="shared" si="13"/>
        <v>#N/A</v>
      </c>
      <c r="Z20" s="68" t="e">
        <f t="shared" si="14"/>
        <v>#N/A</v>
      </c>
      <c r="AA20" s="30" t="s">
        <v>60</v>
      </c>
      <c r="AB20" s="24" t="e">
        <f t="shared" si="15"/>
        <v>#N/A</v>
      </c>
      <c r="AC20" s="24"/>
      <c r="AD20" s="24">
        <f t="shared" si="16"/>
        <v>0</v>
      </c>
      <c r="AE20" s="26" t="e">
        <f>VLOOKUP(AD20,Tablas!$A$6:$D$13,1)</f>
        <v>#N/A</v>
      </c>
      <c r="AF20" s="26" t="e">
        <f t="shared" si="17"/>
        <v>#N/A</v>
      </c>
      <c r="AG20" s="79" t="e">
        <f>VLOOKUP(AD20,Tablas!$A$6:$D$13,4)</f>
        <v>#N/A</v>
      </c>
      <c r="AH20" s="26" t="e">
        <f t="shared" si="18"/>
        <v>#N/A</v>
      </c>
      <c r="AI20" s="26" t="e">
        <f>VLOOKUP(AD20,Tablas!$A$6:$D$13,3)</f>
        <v>#N/A</v>
      </c>
      <c r="AJ20" s="24" t="e">
        <f t="shared" si="19"/>
        <v>#N/A</v>
      </c>
      <c r="AK20" s="24"/>
      <c r="AL20" s="31" t="e">
        <f t="shared" si="20"/>
        <v>#N/A</v>
      </c>
      <c r="AM20" s="28">
        <f>VLOOKUP(AD20,Tablas!$A$19:$D$26,4)</f>
        <v>0</v>
      </c>
      <c r="AN20" s="27" t="e">
        <f t="shared" si="21"/>
        <v>#N/A</v>
      </c>
      <c r="AO20" s="61">
        <f>VLOOKUP(AD20,Tablas!$A$19:$D$26,3)</f>
        <v>0</v>
      </c>
      <c r="AP20" s="27" t="e">
        <f t="shared" si="22"/>
        <v>#N/A</v>
      </c>
      <c r="AQ20" s="29">
        <f t="shared" si="23"/>
        <v>1</v>
      </c>
      <c r="AR20" s="68" t="e">
        <f t="shared" si="24"/>
        <v>#N/A</v>
      </c>
      <c r="AS20" s="31" t="e">
        <f t="shared" si="25"/>
        <v>#N/A</v>
      </c>
      <c r="AT20" s="24"/>
      <c r="AU20" s="24" t="e">
        <f t="shared" si="26"/>
        <v>#N/A</v>
      </c>
      <c r="AV20" s="68" t="e">
        <f t="shared" si="27"/>
        <v>#N/A</v>
      </c>
      <c r="AW20" s="32" t="s">
        <v>60</v>
      </c>
      <c r="AX20" s="24" t="e">
        <f t="shared" si="28"/>
        <v>#N/A</v>
      </c>
      <c r="AY20" s="24"/>
      <c r="AZ20" s="24" t="e">
        <f t="shared" si="29"/>
        <v>#N/A</v>
      </c>
      <c r="BA20" s="24" t="e">
        <f t="shared" si="30"/>
        <v>#N/A</v>
      </c>
      <c r="BB20" s="24" t="e">
        <f t="shared" si="31"/>
        <v>#N/A</v>
      </c>
      <c r="BC20" s="24">
        <f t="shared" si="32"/>
        <v>0</v>
      </c>
      <c r="BD20" s="33" t="e">
        <f t="shared" si="33"/>
        <v>#N/A</v>
      </c>
      <c r="BE20" s="24">
        <f t="shared" si="34"/>
        <v>0</v>
      </c>
    </row>
    <row r="21" spans="1:57" s="34" customFormat="1" ht="12">
      <c r="A21" s="54">
        <f>+Aguinaldo!A22</f>
        <v>0</v>
      </c>
      <c r="B21" s="24">
        <f>Aguinaldo!D22*30.4</f>
        <v>0</v>
      </c>
      <c r="C21" s="24">
        <f>+Aguinaldo!I22</f>
        <v>0</v>
      </c>
      <c r="D21" s="24">
        <f t="shared" si="0"/>
        <v>0</v>
      </c>
      <c r="E21" s="24">
        <f t="shared" si="1"/>
        <v>0</v>
      </c>
      <c r="F21" s="24">
        <f t="shared" si="2"/>
        <v>0</v>
      </c>
      <c r="G21" s="25">
        <f t="shared" si="3"/>
        <v>0</v>
      </c>
      <c r="H21" s="25"/>
      <c r="I21" s="26" t="e">
        <f>VLOOKUP(G21,Tablas!$A$6:$D$13,1)</f>
        <v>#N/A</v>
      </c>
      <c r="J21" s="26" t="e">
        <f t="shared" si="4"/>
        <v>#N/A</v>
      </c>
      <c r="K21" s="79" t="e">
        <f>VLOOKUP(G21,Tablas!$A$6:$D$13,4)</f>
        <v>#N/A</v>
      </c>
      <c r="L21" s="26" t="e">
        <f t="shared" si="5"/>
        <v>#N/A</v>
      </c>
      <c r="M21" s="26" t="e">
        <f>VLOOKUP(G21,Tablas!$A$6:$D$13,3)</f>
        <v>#N/A</v>
      </c>
      <c r="N21" s="26" t="e">
        <f t="shared" si="6"/>
        <v>#N/A</v>
      </c>
      <c r="O21" s="24"/>
      <c r="P21" s="27" t="e">
        <f t="shared" si="7"/>
        <v>#N/A</v>
      </c>
      <c r="Q21" s="28">
        <f>VLOOKUP(G21,Tablas!$A$19:$D$26,4)</f>
        <v>0</v>
      </c>
      <c r="R21" s="27" t="e">
        <f t="shared" si="8"/>
        <v>#N/A</v>
      </c>
      <c r="S21" s="61">
        <f>VLOOKUP(G21,Tablas!$A$19:$D$26,3)</f>
        <v>0</v>
      </c>
      <c r="T21" s="27" t="e">
        <f t="shared" si="9"/>
        <v>#N/A</v>
      </c>
      <c r="U21" s="29">
        <f t="shared" si="10"/>
        <v>1</v>
      </c>
      <c r="V21" s="68" t="e">
        <f t="shared" si="11"/>
        <v>#N/A</v>
      </c>
      <c r="W21" s="27" t="e">
        <f t="shared" si="12"/>
        <v>#N/A</v>
      </c>
      <c r="X21" s="24"/>
      <c r="Y21" s="24" t="e">
        <f t="shared" si="13"/>
        <v>#N/A</v>
      </c>
      <c r="Z21" s="68" t="e">
        <f t="shared" si="14"/>
        <v>#N/A</v>
      </c>
      <c r="AA21" s="30" t="s">
        <v>60</v>
      </c>
      <c r="AB21" s="24" t="e">
        <f t="shared" si="15"/>
        <v>#N/A</v>
      </c>
      <c r="AC21" s="24"/>
      <c r="AD21" s="24">
        <f t="shared" si="16"/>
        <v>0</v>
      </c>
      <c r="AE21" s="26" t="e">
        <f>VLOOKUP(AD21,Tablas!$A$6:$D$13,1)</f>
        <v>#N/A</v>
      </c>
      <c r="AF21" s="26" t="e">
        <f t="shared" si="17"/>
        <v>#N/A</v>
      </c>
      <c r="AG21" s="79" t="e">
        <f>VLOOKUP(AD21,Tablas!$A$6:$D$13,4)</f>
        <v>#N/A</v>
      </c>
      <c r="AH21" s="26" t="e">
        <f t="shared" si="18"/>
        <v>#N/A</v>
      </c>
      <c r="AI21" s="26" t="e">
        <f>VLOOKUP(AD21,Tablas!$A$6:$D$13,3)</f>
        <v>#N/A</v>
      </c>
      <c r="AJ21" s="24" t="e">
        <f t="shared" si="19"/>
        <v>#N/A</v>
      </c>
      <c r="AK21" s="24"/>
      <c r="AL21" s="31" t="e">
        <f t="shared" si="20"/>
        <v>#N/A</v>
      </c>
      <c r="AM21" s="28">
        <f>VLOOKUP(AD21,Tablas!$A$19:$D$26,4)</f>
        <v>0</v>
      </c>
      <c r="AN21" s="27" t="e">
        <f t="shared" si="21"/>
        <v>#N/A</v>
      </c>
      <c r="AO21" s="61">
        <f>VLOOKUP(AD21,Tablas!$A$19:$D$26,3)</f>
        <v>0</v>
      </c>
      <c r="AP21" s="27" t="e">
        <f t="shared" si="22"/>
        <v>#N/A</v>
      </c>
      <c r="AQ21" s="29">
        <f t="shared" si="23"/>
        <v>1</v>
      </c>
      <c r="AR21" s="68" t="e">
        <f t="shared" si="24"/>
        <v>#N/A</v>
      </c>
      <c r="AS21" s="31" t="e">
        <f t="shared" si="25"/>
        <v>#N/A</v>
      </c>
      <c r="AT21" s="24"/>
      <c r="AU21" s="24" t="e">
        <f t="shared" si="26"/>
        <v>#N/A</v>
      </c>
      <c r="AV21" s="68" t="e">
        <f t="shared" si="27"/>
        <v>#N/A</v>
      </c>
      <c r="AW21" s="32" t="s">
        <v>60</v>
      </c>
      <c r="AX21" s="24" t="e">
        <f t="shared" si="28"/>
        <v>#N/A</v>
      </c>
      <c r="AY21" s="24"/>
      <c r="AZ21" s="24" t="e">
        <f t="shared" si="29"/>
        <v>#N/A</v>
      </c>
      <c r="BA21" s="24" t="e">
        <f t="shared" si="30"/>
        <v>#N/A</v>
      </c>
      <c r="BB21" s="24" t="e">
        <f t="shared" si="31"/>
        <v>#N/A</v>
      </c>
      <c r="BC21" s="24">
        <f t="shared" si="32"/>
        <v>0</v>
      </c>
      <c r="BD21" s="33" t="e">
        <f t="shared" si="33"/>
        <v>#N/A</v>
      </c>
      <c r="BE21" s="24">
        <f t="shared" si="34"/>
        <v>0</v>
      </c>
    </row>
    <row r="22" spans="1:57" s="34" customFormat="1" ht="12">
      <c r="A22" s="54">
        <f>+Aguinaldo!A23</f>
        <v>0</v>
      </c>
      <c r="B22" s="24">
        <f>Aguinaldo!D23*30.4</f>
        <v>0</v>
      </c>
      <c r="C22" s="24">
        <f>+Aguinaldo!I23</f>
        <v>0</v>
      </c>
      <c r="D22" s="24">
        <f t="shared" si="0"/>
        <v>0</v>
      </c>
      <c r="E22" s="24">
        <f t="shared" si="1"/>
        <v>0</v>
      </c>
      <c r="F22" s="24">
        <f t="shared" si="2"/>
        <v>0</v>
      </c>
      <c r="G22" s="25">
        <f t="shared" si="3"/>
        <v>0</v>
      </c>
      <c r="H22" s="25"/>
      <c r="I22" s="26" t="e">
        <f>VLOOKUP(G22,Tablas!$A$6:$D$13,1)</f>
        <v>#N/A</v>
      </c>
      <c r="J22" s="26" t="e">
        <f t="shared" si="4"/>
        <v>#N/A</v>
      </c>
      <c r="K22" s="79" t="e">
        <f>VLOOKUP(G22,Tablas!$A$6:$D$13,4)</f>
        <v>#N/A</v>
      </c>
      <c r="L22" s="26" t="e">
        <f t="shared" si="5"/>
        <v>#N/A</v>
      </c>
      <c r="M22" s="26" t="e">
        <f>VLOOKUP(G22,Tablas!$A$6:$D$13,3)</f>
        <v>#N/A</v>
      </c>
      <c r="N22" s="26" t="e">
        <f t="shared" si="6"/>
        <v>#N/A</v>
      </c>
      <c r="O22" s="24"/>
      <c r="P22" s="27" t="e">
        <f t="shared" si="7"/>
        <v>#N/A</v>
      </c>
      <c r="Q22" s="28">
        <f>VLOOKUP(G22,Tablas!$A$19:$D$26,4)</f>
        <v>0</v>
      </c>
      <c r="R22" s="27" t="e">
        <f t="shared" si="8"/>
        <v>#N/A</v>
      </c>
      <c r="S22" s="61">
        <f>VLOOKUP(G22,Tablas!$A$19:$D$26,3)</f>
        <v>0</v>
      </c>
      <c r="T22" s="27" t="e">
        <f t="shared" si="9"/>
        <v>#N/A</v>
      </c>
      <c r="U22" s="29">
        <f t="shared" si="10"/>
        <v>1</v>
      </c>
      <c r="V22" s="68" t="e">
        <f t="shared" si="11"/>
        <v>#N/A</v>
      </c>
      <c r="W22" s="27" t="e">
        <f t="shared" si="12"/>
        <v>#N/A</v>
      </c>
      <c r="X22" s="24"/>
      <c r="Y22" s="24" t="e">
        <f t="shared" si="13"/>
        <v>#N/A</v>
      </c>
      <c r="Z22" s="68" t="e">
        <f t="shared" si="14"/>
        <v>#N/A</v>
      </c>
      <c r="AA22" s="30" t="s">
        <v>60</v>
      </c>
      <c r="AB22" s="24" t="e">
        <f t="shared" si="15"/>
        <v>#N/A</v>
      </c>
      <c r="AC22" s="24"/>
      <c r="AD22" s="24">
        <f t="shared" si="16"/>
        <v>0</v>
      </c>
      <c r="AE22" s="26" t="e">
        <f>VLOOKUP(AD22,Tablas!$A$6:$D$13,1)</f>
        <v>#N/A</v>
      </c>
      <c r="AF22" s="26" t="e">
        <f t="shared" si="17"/>
        <v>#N/A</v>
      </c>
      <c r="AG22" s="79" t="e">
        <f>VLOOKUP(AD22,Tablas!$A$6:$D$13,4)</f>
        <v>#N/A</v>
      </c>
      <c r="AH22" s="26" t="e">
        <f t="shared" si="18"/>
        <v>#N/A</v>
      </c>
      <c r="AI22" s="26" t="e">
        <f>VLOOKUP(AD22,Tablas!$A$6:$D$13,3)</f>
        <v>#N/A</v>
      </c>
      <c r="AJ22" s="24" t="e">
        <f t="shared" si="19"/>
        <v>#N/A</v>
      </c>
      <c r="AK22" s="24"/>
      <c r="AL22" s="31" t="e">
        <f t="shared" si="20"/>
        <v>#N/A</v>
      </c>
      <c r="AM22" s="28">
        <f>VLOOKUP(AD22,Tablas!$A$19:$D$26,4)</f>
        <v>0</v>
      </c>
      <c r="AN22" s="27" t="e">
        <f t="shared" si="21"/>
        <v>#N/A</v>
      </c>
      <c r="AO22" s="61">
        <f>VLOOKUP(AD22,Tablas!$A$19:$D$26,3)</f>
        <v>0</v>
      </c>
      <c r="AP22" s="27" t="e">
        <f t="shared" si="22"/>
        <v>#N/A</v>
      </c>
      <c r="AQ22" s="29">
        <f t="shared" si="23"/>
        <v>1</v>
      </c>
      <c r="AR22" s="68" t="e">
        <f t="shared" si="24"/>
        <v>#N/A</v>
      </c>
      <c r="AS22" s="31" t="e">
        <f t="shared" si="25"/>
        <v>#N/A</v>
      </c>
      <c r="AT22" s="24"/>
      <c r="AU22" s="24" t="e">
        <f t="shared" si="26"/>
        <v>#N/A</v>
      </c>
      <c r="AV22" s="68" t="e">
        <f t="shared" si="27"/>
        <v>#N/A</v>
      </c>
      <c r="AW22" s="32" t="s">
        <v>60</v>
      </c>
      <c r="AX22" s="24" t="e">
        <f t="shared" si="28"/>
        <v>#N/A</v>
      </c>
      <c r="AY22" s="24"/>
      <c r="AZ22" s="24" t="e">
        <f t="shared" si="29"/>
        <v>#N/A</v>
      </c>
      <c r="BA22" s="24" t="e">
        <f t="shared" si="30"/>
        <v>#N/A</v>
      </c>
      <c r="BB22" s="24" t="e">
        <f t="shared" si="31"/>
        <v>#N/A</v>
      </c>
      <c r="BC22" s="24">
        <f t="shared" si="32"/>
        <v>0</v>
      </c>
      <c r="BD22" s="33" t="e">
        <f t="shared" si="33"/>
        <v>#N/A</v>
      </c>
      <c r="BE22" s="24">
        <f t="shared" si="34"/>
        <v>0</v>
      </c>
    </row>
    <row r="23" spans="1:57" s="34" customFormat="1" ht="12">
      <c r="A23" s="54">
        <f>+Aguinaldo!A24</f>
        <v>0</v>
      </c>
      <c r="B23" s="24">
        <f>Aguinaldo!D24*30.4</f>
        <v>0</v>
      </c>
      <c r="C23" s="24">
        <f>+Aguinaldo!I24</f>
        <v>0</v>
      </c>
      <c r="D23" s="24">
        <f t="shared" si="0"/>
        <v>0</v>
      </c>
      <c r="E23" s="24">
        <f t="shared" si="1"/>
        <v>0</v>
      </c>
      <c r="F23" s="24">
        <f t="shared" si="2"/>
        <v>0</v>
      </c>
      <c r="G23" s="25">
        <f t="shared" si="3"/>
        <v>0</v>
      </c>
      <c r="H23" s="25"/>
      <c r="I23" s="26" t="e">
        <f>VLOOKUP(G23,Tablas!$A$6:$D$13,1)</f>
        <v>#N/A</v>
      </c>
      <c r="J23" s="26" t="e">
        <f t="shared" si="4"/>
        <v>#N/A</v>
      </c>
      <c r="K23" s="79" t="e">
        <f>VLOOKUP(G23,Tablas!$A$6:$D$13,4)</f>
        <v>#N/A</v>
      </c>
      <c r="L23" s="26" t="e">
        <f t="shared" si="5"/>
        <v>#N/A</v>
      </c>
      <c r="M23" s="26" t="e">
        <f>VLOOKUP(G23,Tablas!$A$6:$D$13,3)</f>
        <v>#N/A</v>
      </c>
      <c r="N23" s="26" t="e">
        <f t="shared" si="6"/>
        <v>#N/A</v>
      </c>
      <c r="O23" s="24"/>
      <c r="P23" s="27" t="e">
        <f t="shared" si="7"/>
        <v>#N/A</v>
      </c>
      <c r="Q23" s="28">
        <f>VLOOKUP(G23,Tablas!$A$19:$D$26,4)</f>
        <v>0</v>
      </c>
      <c r="R23" s="27" t="e">
        <f t="shared" si="8"/>
        <v>#N/A</v>
      </c>
      <c r="S23" s="61">
        <f>VLOOKUP(G23,Tablas!$A$19:$D$26,3)</f>
        <v>0</v>
      </c>
      <c r="T23" s="27" t="e">
        <f t="shared" si="9"/>
        <v>#N/A</v>
      </c>
      <c r="U23" s="29">
        <f t="shared" si="10"/>
        <v>1</v>
      </c>
      <c r="V23" s="68" t="e">
        <f t="shared" si="11"/>
        <v>#N/A</v>
      </c>
      <c r="W23" s="27" t="e">
        <f t="shared" si="12"/>
        <v>#N/A</v>
      </c>
      <c r="X23" s="24"/>
      <c r="Y23" s="24" t="e">
        <f t="shared" si="13"/>
        <v>#N/A</v>
      </c>
      <c r="Z23" s="68" t="e">
        <f t="shared" si="14"/>
        <v>#N/A</v>
      </c>
      <c r="AA23" s="30" t="s">
        <v>60</v>
      </c>
      <c r="AB23" s="24" t="e">
        <f t="shared" si="15"/>
        <v>#N/A</v>
      </c>
      <c r="AC23" s="24"/>
      <c r="AD23" s="24">
        <f t="shared" si="16"/>
        <v>0</v>
      </c>
      <c r="AE23" s="26" t="e">
        <f>VLOOKUP(AD23,Tablas!$A$6:$D$13,1)</f>
        <v>#N/A</v>
      </c>
      <c r="AF23" s="26" t="e">
        <f t="shared" si="17"/>
        <v>#N/A</v>
      </c>
      <c r="AG23" s="79" t="e">
        <f>VLOOKUP(AD23,Tablas!$A$6:$D$13,4)</f>
        <v>#N/A</v>
      </c>
      <c r="AH23" s="26" t="e">
        <f t="shared" si="18"/>
        <v>#N/A</v>
      </c>
      <c r="AI23" s="26" t="e">
        <f>VLOOKUP(AD23,Tablas!$A$6:$D$13,3)</f>
        <v>#N/A</v>
      </c>
      <c r="AJ23" s="24" t="e">
        <f t="shared" si="19"/>
        <v>#N/A</v>
      </c>
      <c r="AK23" s="24"/>
      <c r="AL23" s="31" t="e">
        <f t="shared" si="20"/>
        <v>#N/A</v>
      </c>
      <c r="AM23" s="28">
        <f>VLOOKUP(AD23,Tablas!$A$19:$D$26,4)</f>
        <v>0</v>
      </c>
      <c r="AN23" s="27" t="e">
        <f t="shared" si="21"/>
        <v>#N/A</v>
      </c>
      <c r="AO23" s="61">
        <f>VLOOKUP(AD23,Tablas!$A$19:$D$26,3)</f>
        <v>0</v>
      </c>
      <c r="AP23" s="27" t="e">
        <f t="shared" si="22"/>
        <v>#N/A</v>
      </c>
      <c r="AQ23" s="29">
        <f t="shared" si="23"/>
        <v>1</v>
      </c>
      <c r="AR23" s="68" t="e">
        <f t="shared" si="24"/>
        <v>#N/A</v>
      </c>
      <c r="AS23" s="31" t="e">
        <f t="shared" si="25"/>
        <v>#N/A</v>
      </c>
      <c r="AT23" s="24"/>
      <c r="AU23" s="24" t="e">
        <f t="shared" si="26"/>
        <v>#N/A</v>
      </c>
      <c r="AV23" s="68" t="e">
        <f t="shared" si="27"/>
        <v>#N/A</v>
      </c>
      <c r="AW23" s="32" t="s">
        <v>60</v>
      </c>
      <c r="AX23" s="24" t="e">
        <f t="shared" si="28"/>
        <v>#N/A</v>
      </c>
      <c r="AY23" s="24"/>
      <c r="AZ23" s="24" t="e">
        <f t="shared" si="29"/>
        <v>#N/A</v>
      </c>
      <c r="BA23" s="24" t="e">
        <f t="shared" si="30"/>
        <v>#N/A</v>
      </c>
      <c r="BB23" s="24" t="e">
        <f t="shared" si="31"/>
        <v>#N/A</v>
      </c>
      <c r="BC23" s="24">
        <f t="shared" si="32"/>
        <v>0</v>
      </c>
      <c r="BD23" s="33" t="e">
        <f t="shared" si="33"/>
        <v>#N/A</v>
      </c>
      <c r="BE23" s="24">
        <f t="shared" si="34"/>
        <v>0</v>
      </c>
    </row>
    <row r="24" spans="1:57" s="34" customFormat="1" ht="12">
      <c r="A24" s="54">
        <f>+Aguinaldo!A25</f>
        <v>0</v>
      </c>
      <c r="B24" s="24">
        <f>Aguinaldo!D25*30.4</f>
        <v>0</v>
      </c>
      <c r="C24" s="24">
        <f>+Aguinaldo!I25</f>
        <v>0</v>
      </c>
      <c r="D24" s="24">
        <f t="shared" si="0"/>
        <v>0</v>
      </c>
      <c r="E24" s="24">
        <f t="shared" si="1"/>
        <v>0</v>
      </c>
      <c r="F24" s="24">
        <f t="shared" si="2"/>
        <v>0</v>
      </c>
      <c r="G24" s="25">
        <f t="shared" si="3"/>
        <v>0</v>
      </c>
      <c r="H24" s="25"/>
      <c r="I24" s="26" t="e">
        <f>VLOOKUP(G24,Tablas!$A$6:$D$13,1)</f>
        <v>#N/A</v>
      </c>
      <c r="J24" s="26" t="e">
        <f t="shared" si="4"/>
        <v>#N/A</v>
      </c>
      <c r="K24" s="79" t="e">
        <f>VLOOKUP(G24,Tablas!$A$6:$D$13,4)</f>
        <v>#N/A</v>
      </c>
      <c r="L24" s="26" t="e">
        <f t="shared" si="5"/>
        <v>#N/A</v>
      </c>
      <c r="M24" s="26" t="e">
        <f>VLOOKUP(G24,Tablas!$A$6:$D$13,3)</f>
        <v>#N/A</v>
      </c>
      <c r="N24" s="26" t="e">
        <f t="shared" si="6"/>
        <v>#N/A</v>
      </c>
      <c r="O24" s="24"/>
      <c r="P24" s="27" t="e">
        <f t="shared" si="7"/>
        <v>#N/A</v>
      </c>
      <c r="Q24" s="28">
        <f>VLOOKUP(G24,Tablas!$A$19:$D$26,4)</f>
        <v>0</v>
      </c>
      <c r="R24" s="27" t="e">
        <f t="shared" si="8"/>
        <v>#N/A</v>
      </c>
      <c r="S24" s="61">
        <f>VLOOKUP(G24,Tablas!$A$19:$D$26,3)</f>
        <v>0</v>
      </c>
      <c r="T24" s="27" t="e">
        <f t="shared" si="9"/>
        <v>#N/A</v>
      </c>
      <c r="U24" s="29">
        <f t="shared" si="10"/>
        <v>1</v>
      </c>
      <c r="V24" s="68" t="e">
        <f t="shared" si="11"/>
        <v>#N/A</v>
      </c>
      <c r="W24" s="27" t="e">
        <f t="shared" si="12"/>
        <v>#N/A</v>
      </c>
      <c r="X24" s="24"/>
      <c r="Y24" s="24" t="e">
        <f t="shared" si="13"/>
        <v>#N/A</v>
      </c>
      <c r="Z24" s="68" t="e">
        <f t="shared" si="14"/>
        <v>#N/A</v>
      </c>
      <c r="AA24" s="30" t="s">
        <v>60</v>
      </c>
      <c r="AB24" s="24" t="e">
        <f t="shared" si="15"/>
        <v>#N/A</v>
      </c>
      <c r="AC24" s="24"/>
      <c r="AD24" s="24">
        <f t="shared" si="16"/>
        <v>0</v>
      </c>
      <c r="AE24" s="26" t="e">
        <f>VLOOKUP(AD24,Tablas!$A$6:$D$13,1)</f>
        <v>#N/A</v>
      </c>
      <c r="AF24" s="26" t="e">
        <f t="shared" si="17"/>
        <v>#N/A</v>
      </c>
      <c r="AG24" s="79" t="e">
        <f>VLOOKUP(AD24,Tablas!$A$6:$D$13,4)</f>
        <v>#N/A</v>
      </c>
      <c r="AH24" s="26" t="e">
        <f t="shared" si="18"/>
        <v>#N/A</v>
      </c>
      <c r="AI24" s="26" t="e">
        <f>VLOOKUP(AD24,Tablas!$A$6:$D$13,3)</f>
        <v>#N/A</v>
      </c>
      <c r="AJ24" s="24" t="e">
        <f t="shared" si="19"/>
        <v>#N/A</v>
      </c>
      <c r="AK24" s="24"/>
      <c r="AL24" s="31" t="e">
        <f t="shared" si="20"/>
        <v>#N/A</v>
      </c>
      <c r="AM24" s="28">
        <f>VLOOKUP(AD24,Tablas!$A$19:$D$26,4)</f>
        <v>0</v>
      </c>
      <c r="AN24" s="27" t="e">
        <f t="shared" si="21"/>
        <v>#N/A</v>
      </c>
      <c r="AO24" s="61">
        <f>VLOOKUP(AD24,Tablas!$A$19:$D$26,3)</f>
        <v>0</v>
      </c>
      <c r="AP24" s="27" t="e">
        <f t="shared" si="22"/>
        <v>#N/A</v>
      </c>
      <c r="AQ24" s="29">
        <f t="shared" si="23"/>
        <v>1</v>
      </c>
      <c r="AR24" s="68" t="e">
        <f t="shared" si="24"/>
        <v>#N/A</v>
      </c>
      <c r="AS24" s="31" t="e">
        <f t="shared" si="25"/>
        <v>#N/A</v>
      </c>
      <c r="AT24" s="24"/>
      <c r="AU24" s="24" t="e">
        <f t="shared" si="26"/>
        <v>#N/A</v>
      </c>
      <c r="AV24" s="68" t="e">
        <f t="shared" si="27"/>
        <v>#N/A</v>
      </c>
      <c r="AW24" s="32" t="s">
        <v>60</v>
      </c>
      <c r="AX24" s="24" t="e">
        <f t="shared" si="28"/>
        <v>#N/A</v>
      </c>
      <c r="AY24" s="24"/>
      <c r="AZ24" s="24" t="e">
        <f t="shared" si="29"/>
        <v>#N/A</v>
      </c>
      <c r="BA24" s="24" t="e">
        <f t="shared" si="30"/>
        <v>#N/A</v>
      </c>
      <c r="BB24" s="24" t="e">
        <f t="shared" si="31"/>
        <v>#N/A</v>
      </c>
      <c r="BC24" s="24">
        <f t="shared" si="32"/>
        <v>0</v>
      </c>
      <c r="BD24" s="33" t="e">
        <f t="shared" si="33"/>
        <v>#N/A</v>
      </c>
      <c r="BE24" s="24">
        <f t="shared" si="34"/>
        <v>0</v>
      </c>
    </row>
    <row r="25" spans="1:57" s="34" customFormat="1" ht="12">
      <c r="A25" s="54">
        <f>+Aguinaldo!A26</f>
        <v>0</v>
      </c>
      <c r="B25" s="24">
        <f>Aguinaldo!D26*30.4</f>
        <v>0</v>
      </c>
      <c r="C25" s="24">
        <f>+Aguinaldo!I26</f>
        <v>0</v>
      </c>
      <c r="D25" s="24">
        <f t="shared" si="0"/>
        <v>0</v>
      </c>
      <c r="E25" s="24">
        <f t="shared" si="1"/>
        <v>0</v>
      </c>
      <c r="F25" s="24">
        <f t="shared" si="2"/>
        <v>0</v>
      </c>
      <c r="G25" s="25">
        <f t="shared" si="3"/>
        <v>0</v>
      </c>
      <c r="H25" s="25"/>
      <c r="I25" s="26" t="e">
        <f>VLOOKUP(G25,Tablas!$A$6:$D$13,1)</f>
        <v>#N/A</v>
      </c>
      <c r="J25" s="26" t="e">
        <f t="shared" si="4"/>
        <v>#N/A</v>
      </c>
      <c r="K25" s="79" t="e">
        <f>VLOOKUP(G25,Tablas!$A$6:$D$13,4)</f>
        <v>#N/A</v>
      </c>
      <c r="L25" s="26" t="e">
        <f t="shared" si="5"/>
        <v>#N/A</v>
      </c>
      <c r="M25" s="26" t="e">
        <f>VLOOKUP(G25,Tablas!$A$6:$D$13,3)</f>
        <v>#N/A</v>
      </c>
      <c r="N25" s="26" t="e">
        <f t="shared" si="6"/>
        <v>#N/A</v>
      </c>
      <c r="O25" s="24"/>
      <c r="P25" s="27" t="e">
        <f t="shared" si="7"/>
        <v>#N/A</v>
      </c>
      <c r="Q25" s="28">
        <f>VLOOKUP(G25,Tablas!$A$19:$D$26,4)</f>
        <v>0</v>
      </c>
      <c r="R25" s="27" t="e">
        <f t="shared" si="8"/>
        <v>#N/A</v>
      </c>
      <c r="S25" s="61">
        <f>VLOOKUP(G25,Tablas!$A$19:$D$26,3)</f>
        <v>0</v>
      </c>
      <c r="T25" s="27" t="e">
        <f t="shared" si="9"/>
        <v>#N/A</v>
      </c>
      <c r="U25" s="29">
        <f t="shared" si="10"/>
        <v>1</v>
      </c>
      <c r="V25" s="68" t="e">
        <f t="shared" si="11"/>
        <v>#N/A</v>
      </c>
      <c r="W25" s="27" t="e">
        <f t="shared" si="12"/>
        <v>#N/A</v>
      </c>
      <c r="X25" s="24"/>
      <c r="Y25" s="24" t="e">
        <f t="shared" si="13"/>
        <v>#N/A</v>
      </c>
      <c r="Z25" s="68" t="e">
        <f t="shared" si="14"/>
        <v>#N/A</v>
      </c>
      <c r="AA25" s="30" t="s">
        <v>60</v>
      </c>
      <c r="AB25" s="24" t="e">
        <f t="shared" si="15"/>
        <v>#N/A</v>
      </c>
      <c r="AC25" s="24"/>
      <c r="AD25" s="24">
        <f t="shared" si="16"/>
        <v>0</v>
      </c>
      <c r="AE25" s="26" t="e">
        <f>VLOOKUP(AD25,Tablas!$A$6:$D$13,1)</f>
        <v>#N/A</v>
      </c>
      <c r="AF25" s="26" t="e">
        <f t="shared" si="17"/>
        <v>#N/A</v>
      </c>
      <c r="AG25" s="79" t="e">
        <f>VLOOKUP(AD25,Tablas!$A$6:$D$13,4)</f>
        <v>#N/A</v>
      </c>
      <c r="AH25" s="26" t="e">
        <f t="shared" si="18"/>
        <v>#N/A</v>
      </c>
      <c r="AI25" s="26" t="e">
        <f>VLOOKUP(AD25,Tablas!$A$6:$D$13,3)</f>
        <v>#N/A</v>
      </c>
      <c r="AJ25" s="24" t="e">
        <f t="shared" si="19"/>
        <v>#N/A</v>
      </c>
      <c r="AK25" s="24"/>
      <c r="AL25" s="31" t="e">
        <f t="shared" si="20"/>
        <v>#N/A</v>
      </c>
      <c r="AM25" s="28">
        <f>VLOOKUP(AD25,Tablas!$A$19:$D$26,4)</f>
        <v>0</v>
      </c>
      <c r="AN25" s="27" t="e">
        <f t="shared" si="21"/>
        <v>#N/A</v>
      </c>
      <c r="AO25" s="61">
        <f>VLOOKUP(AD25,Tablas!$A$19:$D$26,3)</f>
        <v>0</v>
      </c>
      <c r="AP25" s="27" t="e">
        <f t="shared" si="22"/>
        <v>#N/A</v>
      </c>
      <c r="AQ25" s="29">
        <f t="shared" si="23"/>
        <v>1</v>
      </c>
      <c r="AR25" s="68" t="e">
        <f t="shared" si="24"/>
        <v>#N/A</v>
      </c>
      <c r="AS25" s="31" t="e">
        <f t="shared" si="25"/>
        <v>#N/A</v>
      </c>
      <c r="AT25" s="24"/>
      <c r="AU25" s="24" t="e">
        <f t="shared" si="26"/>
        <v>#N/A</v>
      </c>
      <c r="AV25" s="68" t="e">
        <f t="shared" si="27"/>
        <v>#N/A</v>
      </c>
      <c r="AW25" s="32" t="s">
        <v>60</v>
      </c>
      <c r="AX25" s="24" t="e">
        <f t="shared" si="28"/>
        <v>#N/A</v>
      </c>
      <c r="AY25" s="24"/>
      <c r="AZ25" s="24" t="e">
        <f t="shared" si="29"/>
        <v>#N/A</v>
      </c>
      <c r="BA25" s="24" t="e">
        <f t="shared" si="30"/>
        <v>#N/A</v>
      </c>
      <c r="BB25" s="24" t="e">
        <f t="shared" si="31"/>
        <v>#N/A</v>
      </c>
      <c r="BC25" s="24">
        <f t="shared" si="32"/>
        <v>0</v>
      </c>
      <c r="BD25" s="33" t="e">
        <f t="shared" si="33"/>
        <v>#N/A</v>
      </c>
      <c r="BE25" s="24">
        <f t="shared" si="34"/>
        <v>0</v>
      </c>
    </row>
    <row r="26" spans="1:57" s="34" customFormat="1" ht="12">
      <c r="A26" s="54">
        <f>+Aguinaldo!A27</f>
        <v>0</v>
      </c>
      <c r="B26" s="24">
        <f>Aguinaldo!D27*30.4</f>
        <v>0</v>
      </c>
      <c r="C26" s="24">
        <f>+Aguinaldo!I27</f>
        <v>0</v>
      </c>
      <c r="D26" s="24">
        <f t="shared" si="0"/>
        <v>0</v>
      </c>
      <c r="E26" s="24">
        <f t="shared" si="1"/>
        <v>0</v>
      </c>
      <c r="F26" s="24">
        <f t="shared" si="2"/>
        <v>0</v>
      </c>
      <c r="G26" s="25">
        <f t="shared" si="3"/>
        <v>0</v>
      </c>
      <c r="H26" s="25"/>
      <c r="I26" s="26" t="e">
        <f>VLOOKUP(G26,Tablas!$A$6:$D$13,1)</f>
        <v>#N/A</v>
      </c>
      <c r="J26" s="26" t="e">
        <f t="shared" si="4"/>
        <v>#N/A</v>
      </c>
      <c r="K26" s="79" t="e">
        <f>VLOOKUP(G26,Tablas!$A$6:$D$13,4)</f>
        <v>#N/A</v>
      </c>
      <c r="L26" s="26" t="e">
        <f t="shared" si="5"/>
        <v>#N/A</v>
      </c>
      <c r="M26" s="26" t="e">
        <f>VLOOKUP(G26,Tablas!$A$6:$D$13,3)</f>
        <v>#N/A</v>
      </c>
      <c r="N26" s="26" t="e">
        <f t="shared" si="6"/>
        <v>#N/A</v>
      </c>
      <c r="O26" s="24"/>
      <c r="P26" s="27" t="e">
        <f t="shared" si="7"/>
        <v>#N/A</v>
      </c>
      <c r="Q26" s="28">
        <f>VLOOKUP(G26,Tablas!$A$19:$D$26,4)</f>
        <v>0</v>
      </c>
      <c r="R26" s="27" t="e">
        <f t="shared" si="8"/>
        <v>#N/A</v>
      </c>
      <c r="S26" s="61">
        <f>VLOOKUP(G26,Tablas!$A$19:$D$26,3)</f>
        <v>0</v>
      </c>
      <c r="T26" s="27" t="e">
        <f t="shared" si="9"/>
        <v>#N/A</v>
      </c>
      <c r="U26" s="29">
        <f t="shared" si="10"/>
        <v>1</v>
      </c>
      <c r="V26" s="68" t="e">
        <f t="shared" si="11"/>
        <v>#N/A</v>
      </c>
      <c r="W26" s="27" t="e">
        <f t="shared" si="12"/>
        <v>#N/A</v>
      </c>
      <c r="X26" s="24"/>
      <c r="Y26" s="24" t="e">
        <f t="shared" si="13"/>
        <v>#N/A</v>
      </c>
      <c r="Z26" s="68" t="e">
        <f t="shared" si="14"/>
        <v>#N/A</v>
      </c>
      <c r="AA26" s="30" t="s">
        <v>60</v>
      </c>
      <c r="AB26" s="24" t="e">
        <f t="shared" si="15"/>
        <v>#N/A</v>
      </c>
      <c r="AC26" s="24"/>
      <c r="AD26" s="24">
        <f t="shared" si="16"/>
        <v>0</v>
      </c>
      <c r="AE26" s="26" t="e">
        <f>VLOOKUP(AD26,Tablas!$A$6:$D$13,1)</f>
        <v>#N/A</v>
      </c>
      <c r="AF26" s="26" t="e">
        <f t="shared" si="17"/>
        <v>#N/A</v>
      </c>
      <c r="AG26" s="79" t="e">
        <f>VLOOKUP(AD26,Tablas!$A$6:$D$13,4)</f>
        <v>#N/A</v>
      </c>
      <c r="AH26" s="26" t="e">
        <f t="shared" si="18"/>
        <v>#N/A</v>
      </c>
      <c r="AI26" s="26" t="e">
        <f>VLOOKUP(AD26,Tablas!$A$6:$D$13,3)</f>
        <v>#N/A</v>
      </c>
      <c r="AJ26" s="24" t="e">
        <f t="shared" si="19"/>
        <v>#N/A</v>
      </c>
      <c r="AK26" s="24"/>
      <c r="AL26" s="31" t="e">
        <f t="shared" si="20"/>
        <v>#N/A</v>
      </c>
      <c r="AM26" s="28">
        <f>VLOOKUP(AD26,Tablas!$A$19:$D$26,4)</f>
        <v>0</v>
      </c>
      <c r="AN26" s="27" t="e">
        <f t="shared" si="21"/>
        <v>#N/A</v>
      </c>
      <c r="AO26" s="61">
        <f>VLOOKUP(AD26,Tablas!$A$19:$D$26,3)</f>
        <v>0</v>
      </c>
      <c r="AP26" s="27" t="e">
        <f t="shared" si="22"/>
        <v>#N/A</v>
      </c>
      <c r="AQ26" s="29">
        <f t="shared" si="23"/>
        <v>1</v>
      </c>
      <c r="AR26" s="68" t="e">
        <f t="shared" si="24"/>
        <v>#N/A</v>
      </c>
      <c r="AS26" s="31" t="e">
        <f t="shared" si="25"/>
        <v>#N/A</v>
      </c>
      <c r="AT26" s="24"/>
      <c r="AU26" s="24" t="e">
        <f t="shared" si="26"/>
        <v>#N/A</v>
      </c>
      <c r="AV26" s="68" t="e">
        <f t="shared" si="27"/>
        <v>#N/A</v>
      </c>
      <c r="AW26" s="32" t="s">
        <v>60</v>
      </c>
      <c r="AX26" s="24" t="e">
        <f t="shared" si="28"/>
        <v>#N/A</v>
      </c>
      <c r="AY26" s="24"/>
      <c r="AZ26" s="24" t="e">
        <f t="shared" si="29"/>
        <v>#N/A</v>
      </c>
      <c r="BA26" s="24" t="e">
        <f t="shared" si="30"/>
        <v>#N/A</v>
      </c>
      <c r="BB26" s="24" t="e">
        <f t="shared" si="31"/>
        <v>#N/A</v>
      </c>
      <c r="BC26" s="24">
        <f t="shared" si="32"/>
        <v>0</v>
      </c>
      <c r="BD26" s="33" t="e">
        <f t="shared" si="33"/>
        <v>#N/A</v>
      </c>
      <c r="BE26" s="24">
        <f t="shared" si="34"/>
        <v>0</v>
      </c>
    </row>
    <row r="27" spans="1:57" s="34" customFormat="1" ht="12">
      <c r="A27" s="54">
        <f>+Aguinaldo!A28</f>
        <v>0</v>
      </c>
      <c r="B27" s="24">
        <f>Aguinaldo!D28*30.4</f>
        <v>0</v>
      </c>
      <c r="C27" s="24">
        <f>+Aguinaldo!I28</f>
        <v>0</v>
      </c>
      <c r="D27" s="24">
        <f t="shared" si="0"/>
        <v>0</v>
      </c>
      <c r="E27" s="24">
        <f t="shared" si="1"/>
        <v>0</v>
      </c>
      <c r="F27" s="24">
        <f t="shared" si="2"/>
        <v>0</v>
      </c>
      <c r="G27" s="25">
        <f t="shared" si="3"/>
        <v>0</v>
      </c>
      <c r="H27" s="25"/>
      <c r="I27" s="26" t="e">
        <f>VLOOKUP(G27,Tablas!$A$6:$D$13,1)</f>
        <v>#N/A</v>
      </c>
      <c r="J27" s="26" t="e">
        <f t="shared" si="4"/>
        <v>#N/A</v>
      </c>
      <c r="K27" s="79" t="e">
        <f>VLOOKUP(G27,Tablas!$A$6:$D$13,4)</f>
        <v>#N/A</v>
      </c>
      <c r="L27" s="26" t="e">
        <f t="shared" si="5"/>
        <v>#N/A</v>
      </c>
      <c r="M27" s="26" t="e">
        <f>VLOOKUP(G27,Tablas!$A$6:$D$13,3)</f>
        <v>#N/A</v>
      </c>
      <c r="N27" s="26" t="e">
        <f t="shared" si="6"/>
        <v>#N/A</v>
      </c>
      <c r="O27" s="24"/>
      <c r="P27" s="27" t="e">
        <f t="shared" si="7"/>
        <v>#N/A</v>
      </c>
      <c r="Q27" s="28">
        <f>VLOOKUP(G27,Tablas!$A$19:$D$26,4)</f>
        <v>0</v>
      </c>
      <c r="R27" s="27" t="e">
        <f t="shared" si="8"/>
        <v>#N/A</v>
      </c>
      <c r="S27" s="61">
        <f>VLOOKUP(G27,Tablas!$A$19:$D$26,3)</f>
        <v>0</v>
      </c>
      <c r="T27" s="27" t="e">
        <f t="shared" si="9"/>
        <v>#N/A</v>
      </c>
      <c r="U27" s="29">
        <f t="shared" si="10"/>
        <v>1</v>
      </c>
      <c r="V27" s="68" t="e">
        <f t="shared" si="11"/>
        <v>#N/A</v>
      </c>
      <c r="W27" s="27" t="e">
        <f t="shared" si="12"/>
        <v>#N/A</v>
      </c>
      <c r="X27" s="24"/>
      <c r="Y27" s="24" t="e">
        <f t="shared" si="13"/>
        <v>#N/A</v>
      </c>
      <c r="Z27" s="68" t="e">
        <f t="shared" si="14"/>
        <v>#N/A</v>
      </c>
      <c r="AA27" s="30" t="s">
        <v>60</v>
      </c>
      <c r="AB27" s="24" t="e">
        <f t="shared" si="15"/>
        <v>#N/A</v>
      </c>
      <c r="AC27" s="24"/>
      <c r="AD27" s="24">
        <f t="shared" si="16"/>
        <v>0</v>
      </c>
      <c r="AE27" s="26" t="e">
        <f>VLOOKUP(AD27,Tablas!$A$6:$D$13,1)</f>
        <v>#N/A</v>
      </c>
      <c r="AF27" s="26" t="e">
        <f t="shared" si="17"/>
        <v>#N/A</v>
      </c>
      <c r="AG27" s="79" t="e">
        <f>VLOOKUP(AD27,Tablas!$A$6:$D$13,4)</f>
        <v>#N/A</v>
      </c>
      <c r="AH27" s="26" t="e">
        <f t="shared" si="18"/>
        <v>#N/A</v>
      </c>
      <c r="AI27" s="26" t="e">
        <f>VLOOKUP(AD27,Tablas!$A$6:$D$13,3)</f>
        <v>#N/A</v>
      </c>
      <c r="AJ27" s="24" t="e">
        <f t="shared" si="19"/>
        <v>#N/A</v>
      </c>
      <c r="AK27" s="24"/>
      <c r="AL27" s="31" t="e">
        <f t="shared" si="20"/>
        <v>#N/A</v>
      </c>
      <c r="AM27" s="28">
        <f>VLOOKUP(AD27,Tablas!$A$19:$D$26,4)</f>
        <v>0</v>
      </c>
      <c r="AN27" s="27" t="e">
        <f t="shared" si="21"/>
        <v>#N/A</v>
      </c>
      <c r="AO27" s="61">
        <f>VLOOKUP(AD27,Tablas!$A$19:$D$26,3)</f>
        <v>0</v>
      </c>
      <c r="AP27" s="27" t="e">
        <f t="shared" si="22"/>
        <v>#N/A</v>
      </c>
      <c r="AQ27" s="29">
        <f t="shared" si="23"/>
        <v>1</v>
      </c>
      <c r="AR27" s="68" t="e">
        <f t="shared" si="24"/>
        <v>#N/A</v>
      </c>
      <c r="AS27" s="31" t="e">
        <f t="shared" si="25"/>
        <v>#N/A</v>
      </c>
      <c r="AT27" s="24"/>
      <c r="AU27" s="24" t="e">
        <f t="shared" si="26"/>
        <v>#N/A</v>
      </c>
      <c r="AV27" s="68" t="e">
        <f t="shared" si="27"/>
        <v>#N/A</v>
      </c>
      <c r="AW27" s="32" t="s">
        <v>60</v>
      </c>
      <c r="AX27" s="24" t="e">
        <f t="shared" si="28"/>
        <v>#N/A</v>
      </c>
      <c r="AY27" s="24"/>
      <c r="AZ27" s="24" t="e">
        <f t="shared" si="29"/>
        <v>#N/A</v>
      </c>
      <c r="BA27" s="24" t="e">
        <f t="shared" si="30"/>
        <v>#N/A</v>
      </c>
      <c r="BB27" s="24" t="e">
        <f t="shared" si="31"/>
        <v>#N/A</v>
      </c>
      <c r="BC27" s="24">
        <f t="shared" si="32"/>
        <v>0</v>
      </c>
      <c r="BD27" s="33" t="e">
        <f t="shared" si="33"/>
        <v>#N/A</v>
      </c>
      <c r="BE27" s="24">
        <f t="shared" si="34"/>
        <v>0</v>
      </c>
    </row>
    <row r="28" spans="1:57" s="34" customFormat="1" ht="12">
      <c r="A28" s="54">
        <f>+Aguinaldo!A29</f>
        <v>0</v>
      </c>
      <c r="B28" s="24">
        <f>Aguinaldo!D29*30.4</f>
        <v>0</v>
      </c>
      <c r="C28" s="24">
        <f>+Aguinaldo!I29</f>
        <v>0</v>
      </c>
      <c r="D28" s="24">
        <f t="shared" si="0"/>
        <v>0</v>
      </c>
      <c r="E28" s="24">
        <f t="shared" si="1"/>
        <v>0</v>
      </c>
      <c r="F28" s="24">
        <f t="shared" si="2"/>
        <v>0</v>
      </c>
      <c r="G28" s="25">
        <f t="shared" si="3"/>
        <v>0</v>
      </c>
      <c r="H28" s="25"/>
      <c r="I28" s="26" t="e">
        <f>VLOOKUP(G28,Tablas!$A$6:$D$13,1)</f>
        <v>#N/A</v>
      </c>
      <c r="J28" s="26" t="e">
        <f t="shared" si="4"/>
        <v>#N/A</v>
      </c>
      <c r="K28" s="79" t="e">
        <f>VLOOKUP(G28,Tablas!$A$6:$D$13,4)</f>
        <v>#N/A</v>
      </c>
      <c r="L28" s="26" t="e">
        <f t="shared" si="5"/>
        <v>#N/A</v>
      </c>
      <c r="M28" s="26" t="e">
        <f>VLOOKUP(G28,Tablas!$A$6:$D$13,3)</f>
        <v>#N/A</v>
      </c>
      <c r="N28" s="26" t="e">
        <f t="shared" si="6"/>
        <v>#N/A</v>
      </c>
      <c r="O28" s="24"/>
      <c r="P28" s="27" t="e">
        <f t="shared" si="7"/>
        <v>#N/A</v>
      </c>
      <c r="Q28" s="28">
        <f>VLOOKUP(G28,Tablas!$A$19:$D$26,4)</f>
        <v>0</v>
      </c>
      <c r="R28" s="27" t="e">
        <f t="shared" si="8"/>
        <v>#N/A</v>
      </c>
      <c r="S28" s="61">
        <f>VLOOKUP(G28,Tablas!$A$19:$D$26,3)</f>
        <v>0</v>
      </c>
      <c r="T28" s="27" t="e">
        <f t="shared" si="9"/>
        <v>#N/A</v>
      </c>
      <c r="U28" s="29">
        <f t="shared" si="10"/>
        <v>1</v>
      </c>
      <c r="V28" s="68" t="e">
        <f t="shared" si="11"/>
        <v>#N/A</v>
      </c>
      <c r="W28" s="27" t="e">
        <f t="shared" si="12"/>
        <v>#N/A</v>
      </c>
      <c r="X28" s="24"/>
      <c r="Y28" s="24" t="e">
        <f t="shared" si="13"/>
        <v>#N/A</v>
      </c>
      <c r="Z28" s="68" t="e">
        <f t="shared" si="14"/>
        <v>#N/A</v>
      </c>
      <c r="AA28" s="30" t="s">
        <v>60</v>
      </c>
      <c r="AB28" s="24" t="e">
        <f t="shared" si="15"/>
        <v>#N/A</v>
      </c>
      <c r="AC28" s="24"/>
      <c r="AD28" s="24">
        <f t="shared" si="16"/>
        <v>0</v>
      </c>
      <c r="AE28" s="26" t="e">
        <f>VLOOKUP(AD28,Tablas!$A$6:$D$13,1)</f>
        <v>#N/A</v>
      </c>
      <c r="AF28" s="26" t="e">
        <f t="shared" si="17"/>
        <v>#N/A</v>
      </c>
      <c r="AG28" s="79" t="e">
        <f>VLOOKUP(AD28,Tablas!$A$6:$D$13,4)</f>
        <v>#N/A</v>
      </c>
      <c r="AH28" s="26" t="e">
        <f t="shared" si="18"/>
        <v>#N/A</v>
      </c>
      <c r="AI28" s="26" t="e">
        <f>VLOOKUP(AD28,Tablas!$A$6:$D$13,3)</f>
        <v>#N/A</v>
      </c>
      <c r="AJ28" s="24" t="e">
        <f t="shared" si="19"/>
        <v>#N/A</v>
      </c>
      <c r="AK28" s="24"/>
      <c r="AL28" s="31" t="e">
        <f t="shared" si="20"/>
        <v>#N/A</v>
      </c>
      <c r="AM28" s="28">
        <f>VLOOKUP(AD28,Tablas!$A$19:$D$26,4)</f>
        <v>0</v>
      </c>
      <c r="AN28" s="27" t="e">
        <f t="shared" si="21"/>
        <v>#N/A</v>
      </c>
      <c r="AO28" s="61">
        <f>VLOOKUP(AD28,Tablas!$A$19:$D$26,3)</f>
        <v>0</v>
      </c>
      <c r="AP28" s="27" t="e">
        <f t="shared" si="22"/>
        <v>#N/A</v>
      </c>
      <c r="AQ28" s="29">
        <f t="shared" si="23"/>
        <v>1</v>
      </c>
      <c r="AR28" s="68" t="e">
        <f t="shared" si="24"/>
        <v>#N/A</v>
      </c>
      <c r="AS28" s="31" t="e">
        <f t="shared" si="25"/>
        <v>#N/A</v>
      </c>
      <c r="AT28" s="24"/>
      <c r="AU28" s="24" t="e">
        <f t="shared" si="26"/>
        <v>#N/A</v>
      </c>
      <c r="AV28" s="68" t="e">
        <f t="shared" si="27"/>
        <v>#N/A</v>
      </c>
      <c r="AW28" s="32" t="s">
        <v>60</v>
      </c>
      <c r="AX28" s="24" t="e">
        <f t="shared" si="28"/>
        <v>#N/A</v>
      </c>
      <c r="AY28" s="24"/>
      <c r="AZ28" s="24" t="e">
        <f t="shared" si="29"/>
        <v>#N/A</v>
      </c>
      <c r="BA28" s="24" t="e">
        <f t="shared" si="30"/>
        <v>#N/A</v>
      </c>
      <c r="BB28" s="24" t="e">
        <f t="shared" si="31"/>
        <v>#N/A</v>
      </c>
      <c r="BC28" s="24">
        <f t="shared" si="32"/>
        <v>0</v>
      </c>
      <c r="BD28" s="33" t="e">
        <f t="shared" si="33"/>
        <v>#N/A</v>
      </c>
      <c r="BE28" s="24">
        <f t="shared" si="34"/>
        <v>0</v>
      </c>
    </row>
    <row r="29" spans="1:57" s="34" customFormat="1" ht="12">
      <c r="A29" s="54">
        <f>+Aguinaldo!A30</f>
        <v>0</v>
      </c>
      <c r="B29" s="24">
        <f>Aguinaldo!D30*30.4</f>
        <v>0</v>
      </c>
      <c r="C29" s="24">
        <f>+Aguinaldo!I30</f>
        <v>0</v>
      </c>
      <c r="D29" s="24">
        <f t="shared" si="0"/>
        <v>0</v>
      </c>
      <c r="E29" s="24">
        <f t="shared" si="1"/>
        <v>0</v>
      </c>
      <c r="F29" s="24">
        <f t="shared" si="2"/>
        <v>0</v>
      </c>
      <c r="G29" s="25">
        <f t="shared" si="3"/>
        <v>0</v>
      </c>
      <c r="H29" s="25"/>
      <c r="I29" s="26" t="e">
        <f>VLOOKUP(G29,Tablas!$A$6:$D$13,1)</f>
        <v>#N/A</v>
      </c>
      <c r="J29" s="26" t="e">
        <f t="shared" si="4"/>
        <v>#N/A</v>
      </c>
      <c r="K29" s="79" t="e">
        <f>VLOOKUP(G29,Tablas!$A$6:$D$13,4)</f>
        <v>#N/A</v>
      </c>
      <c r="L29" s="26" t="e">
        <f t="shared" si="5"/>
        <v>#N/A</v>
      </c>
      <c r="M29" s="26" t="e">
        <f>VLOOKUP(G29,Tablas!$A$6:$D$13,3)</f>
        <v>#N/A</v>
      </c>
      <c r="N29" s="26" t="e">
        <f t="shared" si="6"/>
        <v>#N/A</v>
      </c>
      <c r="O29" s="24"/>
      <c r="P29" s="27" t="e">
        <f t="shared" si="7"/>
        <v>#N/A</v>
      </c>
      <c r="Q29" s="28">
        <f>VLOOKUP(G29,Tablas!$A$19:$D$26,4)</f>
        <v>0</v>
      </c>
      <c r="R29" s="27" t="e">
        <f t="shared" si="8"/>
        <v>#N/A</v>
      </c>
      <c r="S29" s="61">
        <f>VLOOKUP(G29,Tablas!$A$19:$D$26,3)</f>
        <v>0</v>
      </c>
      <c r="T29" s="27" t="e">
        <f t="shared" si="9"/>
        <v>#N/A</v>
      </c>
      <c r="U29" s="29">
        <f t="shared" si="10"/>
        <v>1</v>
      </c>
      <c r="V29" s="68" t="e">
        <f t="shared" si="11"/>
        <v>#N/A</v>
      </c>
      <c r="W29" s="27" t="e">
        <f t="shared" si="12"/>
        <v>#N/A</v>
      </c>
      <c r="X29" s="24"/>
      <c r="Y29" s="24" t="e">
        <f t="shared" si="13"/>
        <v>#N/A</v>
      </c>
      <c r="Z29" s="68" t="e">
        <f t="shared" si="14"/>
        <v>#N/A</v>
      </c>
      <c r="AA29" s="30" t="s">
        <v>60</v>
      </c>
      <c r="AB29" s="24" t="e">
        <f t="shared" si="15"/>
        <v>#N/A</v>
      </c>
      <c r="AC29" s="24"/>
      <c r="AD29" s="24">
        <f t="shared" si="16"/>
        <v>0</v>
      </c>
      <c r="AE29" s="26" t="e">
        <f>VLOOKUP(AD29,Tablas!$A$6:$D$13,1)</f>
        <v>#N/A</v>
      </c>
      <c r="AF29" s="26" t="e">
        <f t="shared" si="17"/>
        <v>#N/A</v>
      </c>
      <c r="AG29" s="79" t="e">
        <f>VLOOKUP(AD29,Tablas!$A$6:$D$13,4)</f>
        <v>#N/A</v>
      </c>
      <c r="AH29" s="26" t="e">
        <f t="shared" si="18"/>
        <v>#N/A</v>
      </c>
      <c r="AI29" s="26" t="e">
        <f>VLOOKUP(AD29,Tablas!$A$6:$D$13,3)</f>
        <v>#N/A</v>
      </c>
      <c r="AJ29" s="24" t="e">
        <f t="shared" si="19"/>
        <v>#N/A</v>
      </c>
      <c r="AK29" s="24"/>
      <c r="AL29" s="31" t="e">
        <f t="shared" si="20"/>
        <v>#N/A</v>
      </c>
      <c r="AM29" s="28">
        <f>VLOOKUP(AD29,Tablas!$A$19:$D$26,4)</f>
        <v>0</v>
      </c>
      <c r="AN29" s="27" t="e">
        <f t="shared" si="21"/>
        <v>#N/A</v>
      </c>
      <c r="AO29" s="61">
        <f>VLOOKUP(AD29,Tablas!$A$19:$D$26,3)</f>
        <v>0</v>
      </c>
      <c r="AP29" s="27" t="e">
        <f t="shared" si="22"/>
        <v>#N/A</v>
      </c>
      <c r="AQ29" s="29">
        <f t="shared" si="23"/>
        <v>1</v>
      </c>
      <c r="AR29" s="68" t="e">
        <f t="shared" si="24"/>
        <v>#N/A</v>
      </c>
      <c r="AS29" s="31" t="e">
        <f t="shared" si="25"/>
        <v>#N/A</v>
      </c>
      <c r="AT29" s="24"/>
      <c r="AU29" s="24" t="e">
        <f t="shared" si="26"/>
        <v>#N/A</v>
      </c>
      <c r="AV29" s="68" t="e">
        <f t="shared" si="27"/>
        <v>#N/A</v>
      </c>
      <c r="AW29" s="32" t="s">
        <v>60</v>
      </c>
      <c r="AX29" s="24" t="e">
        <f t="shared" si="28"/>
        <v>#N/A</v>
      </c>
      <c r="AY29" s="24"/>
      <c r="AZ29" s="24" t="e">
        <f t="shared" si="29"/>
        <v>#N/A</v>
      </c>
      <c r="BA29" s="24" t="e">
        <f t="shared" si="30"/>
        <v>#N/A</v>
      </c>
      <c r="BB29" s="24" t="e">
        <f t="shared" si="31"/>
        <v>#N/A</v>
      </c>
      <c r="BC29" s="24">
        <f t="shared" si="32"/>
        <v>0</v>
      </c>
      <c r="BD29" s="33" t="e">
        <f t="shared" si="33"/>
        <v>#N/A</v>
      </c>
      <c r="BE29" s="24">
        <f t="shared" si="34"/>
        <v>0</v>
      </c>
    </row>
    <row r="30" spans="1:57" s="34" customFormat="1" ht="12">
      <c r="A30" s="54">
        <f>+Aguinaldo!A31</f>
        <v>0</v>
      </c>
      <c r="B30" s="24">
        <f>Aguinaldo!D31*30.4</f>
        <v>0</v>
      </c>
      <c r="C30" s="24">
        <f>+Aguinaldo!I31</f>
        <v>0</v>
      </c>
      <c r="D30" s="24">
        <f t="shared" si="0"/>
        <v>0</v>
      </c>
      <c r="E30" s="24">
        <f t="shared" si="1"/>
        <v>0</v>
      </c>
      <c r="F30" s="24">
        <f t="shared" si="2"/>
        <v>0</v>
      </c>
      <c r="G30" s="25">
        <f t="shared" si="3"/>
        <v>0</v>
      </c>
      <c r="H30" s="25"/>
      <c r="I30" s="26" t="e">
        <f>VLOOKUP(G30,Tablas!$A$6:$D$13,1)</f>
        <v>#N/A</v>
      </c>
      <c r="J30" s="26" t="e">
        <f t="shared" si="4"/>
        <v>#N/A</v>
      </c>
      <c r="K30" s="79" t="e">
        <f>VLOOKUP(G30,Tablas!$A$6:$D$13,4)</f>
        <v>#N/A</v>
      </c>
      <c r="L30" s="26" t="e">
        <f t="shared" si="5"/>
        <v>#N/A</v>
      </c>
      <c r="M30" s="26" t="e">
        <f>VLOOKUP(G30,Tablas!$A$6:$D$13,3)</f>
        <v>#N/A</v>
      </c>
      <c r="N30" s="26" t="e">
        <f t="shared" si="6"/>
        <v>#N/A</v>
      </c>
      <c r="O30" s="24"/>
      <c r="P30" s="27" t="e">
        <f t="shared" si="7"/>
        <v>#N/A</v>
      </c>
      <c r="Q30" s="28">
        <f>VLOOKUP(G30,Tablas!$A$19:$D$26,4)</f>
        <v>0</v>
      </c>
      <c r="R30" s="27" t="e">
        <f t="shared" si="8"/>
        <v>#N/A</v>
      </c>
      <c r="S30" s="61">
        <f>VLOOKUP(G30,Tablas!$A$19:$D$26,3)</f>
        <v>0</v>
      </c>
      <c r="T30" s="27" t="e">
        <f t="shared" si="9"/>
        <v>#N/A</v>
      </c>
      <c r="U30" s="29">
        <f t="shared" si="10"/>
        <v>1</v>
      </c>
      <c r="V30" s="68" t="e">
        <f t="shared" si="11"/>
        <v>#N/A</v>
      </c>
      <c r="W30" s="27" t="e">
        <f t="shared" si="12"/>
        <v>#N/A</v>
      </c>
      <c r="X30" s="24"/>
      <c r="Y30" s="24" t="e">
        <f t="shared" si="13"/>
        <v>#N/A</v>
      </c>
      <c r="Z30" s="68" t="e">
        <f t="shared" si="14"/>
        <v>#N/A</v>
      </c>
      <c r="AA30" s="30" t="s">
        <v>60</v>
      </c>
      <c r="AB30" s="24" t="e">
        <f t="shared" si="15"/>
        <v>#N/A</v>
      </c>
      <c r="AC30" s="24"/>
      <c r="AD30" s="24">
        <f t="shared" si="16"/>
        <v>0</v>
      </c>
      <c r="AE30" s="26" t="e">
        <f>VLOOKUP(AD30,Tablas!$A$6:$D$13,1)</f>
        <v>#N/A</v>
      </c>
      <c r="AF30" s="26" t="e">
        <f t="shared" si="17"/>
        <v>#N/A</v>
      </c>
      <c r="AG30" s="79" t="e">
        <f>VLOOKUP(AD30,Tablas!$A$6:$D$13,4)</f>
        <v>#N/A</v>
      </c>
      <c r="AH30" s="26" t="e">
        <f t="shared" si="18"/>
        <v>#N/A</v>
      </c>
      <c r="AI30" s="26" t="e">
        <f>VLOOKUP(AD30,Tablas!$A$6:$D$13,3)</f>
        <v>#N/A</v>
      </c>
      <c r="AJ30" s="24" t="e">
        <f t="shared" si="19"/>
        <v>#N/A</v>
      </c>
      <c r="AK30" s="24"/>
      <c r="AL30" s="31" t="e">
        <f t="shared" si="20"/>
        <v>#N/A</v>
      </c>
      <c r="AM30" s="28">
        <f>VLOOKUP(AD30,Tablas!$A$19:$D$26,4)</f>
        <v>0</v>
      </c>
      <c r="AN30" s="27" t="e">
        <f t="shared" si="21"/>
        <v>#N/A</v>
      </c>
      <c r="AO30" s="61">
        <f>VLOOKUP(AD30,Tablas!$A$19:$D$26,3)</f>
        <v>0</v>
      </c>
      <c r="AP30" s="27" t="e">
        <f t="shared" si="22"/>
        <v>#N/A</v>
      </c>
      <c r="AQ30" s="29">
        <f t="shared" si="23"/>
        <v>1</v>
      </c>
      <c r="AR30" s="68" t="e">
        <f t="shared" si="24"/>
        <v>#N/A</v>
      </c>
      <c r="AS30" s="31" t="e">
        <f t="shared" si="25"/>
        <v>#N/A</v>
      </c>
      <c r="AT30" s="24"/>
      <c r="AU30" s="24" t="e">
        <f t="shared" si="26"/>
        <v>#N/A</v>
      </c>
      <c r="AV30" s="68" t="e">
        <f t="shared" si="27"/>
        <v>#N/A</v>
      </c>
      <c r="AW30" s="32" t="s">
        <v>60</v>
      </c>
      <c r="AX30" s="24" t="e">
        <f t="shared" si="28"/>
        <v>#N/A</v>
      </c>
      <c r="AY30" s="24"/>
      <c r="AZ30" s="24" t="e">
        <f t="shared" si="29"/>
        <v>#N/A</v>
      </c>
      <c r="BA30" s="24" t="e">
        <f t="shared" si="30"/>
        <v>#N/A</v>
      </c>
      <c r="BB30" s="24" t="e">
        <f t="shared" si="31"/>
        <v>#N/A</v>
      </c>
      <c r="BC30" s="24">
        <f t="shared" si="32"/>
        <v>0</v>
      </c>
      <c r="BD30" s="33" t="e">
        <f t="shared" si="33"/>
        <v>#N/A</v>
      </c>
      <c r="BE30" s="24">
        <f t="shared" si="34"/>
        <v>0</v>
      </c>
    </row>
    <row r="31" spans="1:57" s="34" customFormat="1" ht="12">
      <c r="A31" s="54">
        <f>+Aguinaldo!A32</f>
        <v>0</v>
      </c>
      <c r="B31" s="24">
        <f>Aguinaldo!D32*30.4</f>
        <v>0</v>
      </c>
      <c r="C31" s="24">
        <f>+Aguinaldo!I32</f>
        <v>0</v>
      </c>
      <c r="D31" s="24">
        <f t="shared" si="0"/>
        <v>0</v>
      </c>
      <c r="E31" s="24">
        <f t="shared" si="1"/>
        <v>0</v>
      </c>
      <c r="F31" s="24">
        <f t="shared" si="2"/>
        <v>0</v>
      </c>
      <c r="G31" s="25">
        <f t="shared" si="3"/>
        <v>0</v>
      </c>
      <c r="H31" s="25"/>
      <c r="I31" s="26" t="e">
        <f>VLOOKUP(G31,Tablas!$A$6:$D$13,1)</f>
        <v>#N/A</v>
      </c>
      <c r="J31" s="26" t="e">
        <f t="shared" si="4"/>
        <v>#N/A</v>
      </c>
      <c r="K31" s="79" t="e">
        <f>VLOOKUP(G31,Tablas!$A$6:$D$13,4)</f>
        <v>#N/A</v>
      </c>
      <c r="L31" s="26" t="e">
        <f t="shared" si="5"/>
        <v>#N/A</v>
      </c>
      <c r="M31" s="26" t="e">
        <f>VLOOKUP(G31,Tablas!$A$6:$D$13,3)</f>
        <v>#N/A</v>
      </c>
      <c r="N31" s="26" t="e">
        <f t="shared" si="6"/>
        <v>#N/A</v>
      </c>
      <c r="O31" s="24"/>
      <c r="P31" s="27" t="e">
        <f t="shared" si="7"/>
        <v>#N/A</v>
      </c>
      <c r="Q31" s="28">
        <f>VLOOKUP(G31,Tablas!$A$19:$D$26,4)</f>
        <v>0</v>
      </c>
      <c r="R31" s="27" t="e">
        <f t="shared" si="8"/>
        <v>#N/A</v>
      </c>
      <c r="S31" s="61">
        <f>VLOOKUP(G31,Tablas!$A$19:$D$26,3)</f>
        <v>0</v>
      </c>
      <c r="T31" s="27" t="e">
        <f t="shared" si="9"/>
        <v>#N/A</v>
      </c>
      <c r="U31" s="29">
        <f t="shared" si="10"/>
        <v>1</v>
      </c>
      <c r="V31" s="68" t="e">
        <f t="shared" si="11"/>
        <v>#N/A</v>
      </c>
      <c r="W31" s="27" t="e">
        <f t="shared" si="12"/>
        <v>#N/A</v>
      </c>
      <c r="X31" s="24"/>
      <c r="Y31" s="24" t="e">
        <f t="shared" si="13"/>
        <v>#N/A</v>
      </c>
      <c r="Z31" s="68" t="e">
        <f t="shared" si="14"/>
        <v>#N/A</v>
      </c>
      <c r="AA31" s="30" t="s">
        <v>60</v>
      </c>
      <c r="AB31" s="24" t="e">
        <f t="shared" si="15"/>
        <v>#N/A</v>
      </c>
      <c r="AC31" s="24"/>
      <c r="AD31" s="24">
        <f t="shared" si="16"/>
        <v>0</v>
      </c>
      <c r="AE31" s="26" t="e">
        <f>VLOOKUP(AD31,Tablas!$A$6:$D$13,1)</f>
        <v>#N/A</v>
      </c>
      <c r="AF31" s="26" t="e">
        <f t="shared" si="17"/>
        <v>#N/A</v>
      </c>
      <c r="AG31" s="79" t="e">
        <f>VLOOKUP(AD31,Tablas!$A$6:$D$13,4)</f>
        <v>#N/A</v>
      </c>
      <c r="AH31" s="26" t="e">
        <f t="shared" si="18"/>
        <v>#N/A</v>
      </c>
      <c r="AI31" s="26" t="e">
        <f>VLOOKUP(AD31,Tablas!$A$6:$D$13,3)</f>
        <v>#N/A</v>
      </c>
      <c r="AJ31" s="24" t="e">
        <f t="shared" si="19"/>
        <v>#N/A</v>
      </c>
      <c r="AK31" s="24"/>
      <c r="AL31" s="31" t="e">
        <f t="shared" si="20"/>
        <v>#N/A</v>
      </c>
      <c r="AM31" s="28">
        <f>VLOOKUP(AD31,Tablas!$A$19:$D$26,4)</f>
        <v>0</v>
      </c>
      <c r="AN31" s="27" t="e">
        <f t="shared" si="21"/>
        <v>#N/A</v>
      </c>
      <c r="AO31" s="61">
        <f>VLOOKUP(AD31,Tablas!$A$19:$D$26,3)</f>
        <v>0</v>
      </c>
      <c r="AP31" s="27" t="e">
        <f t="shared" si="22"/>
        <v>#N/A</v>
      </c>
      <c r="AQ31" s="29">
        <f t="shared" si="23"/>
        <v>1</v>
      </c>
      <c r="AR31" s="68" t="e">
        <f t="shared" si="24"/>
        <v>#N/A</v>
      </c>
      <c r="AS31" s="31" t="e">
        <f t="shared" si="25"/>
        <v>#N/A</v>
      </c>
      <c r="AT31" s="24"/>
      <c r="AU31" s="24" t="e">
        <f t="shared" si="26"/>
        <v>#N/A</v>
      </c>
      <c r="AV31" s="68" t="e">
        <f t="shared" si="27"/>
        <v>#N/A</v>
      </c>
      <c r="AW31" s="32" t="s">
        <v>60</v>
      </c>
      <c r="AX31" s="24" t="e">
        <f t="shared" si="28"/>
        <v>#N/A</v>
      </c>
      <c r="AY31" s="24"/>
      <c r="AZ31" s="24" t="e">
        <f t="shared" si="29"/>
        <v>#N/A</v>
      </c>
      <c r="BA31" s="24" t="e">
        <f t="shared" si="30"/>
        <v>#N/A</v>
      </c>
      <c r="BB31" s="24" t="e">
        <f t="shared" si="31"/>
        <v>#N/A</v>
      </c>
      <c r="BC31" s="24">
        <f t="shared" si="32"/>
        <v>0</v>
      </c>
      <c r="BD31" s="33" t="e">
        <f t="shared" si="33"/>
        <v>#N/A</v>
      </c>
      <c r="BE31" s="24">
        <f t="shared" si="34"/>
        <v>0</v>
      </c>
    </row>
    <row r="32" spans="1:57" s="34" customFormat="1" ht="12">
      <c r="A32" s="54">
        <f>+Aguinaldo!A33</f>
        <v>0</v>
      </c>
      <c r="B32" s="24">
        <f>Aguinaldo!D33*30.4</f>
        <v>0</v>
      </c>
      <c r="C32" s="24">
        <f>+Aguinaldo!I33</f>
        <v>0</v>
      </c>
      <c r="D32" s="24">
        <f t="shared" si="0"/>
        <v>0</v>
      </c>
      <c r="E32" s="24">
        <f t="shared" si="1"/>
        <v>0</v>
      </c>
      <c r="F32" s="24">
        <f t="shared" si="2"/>
        <v>0</v>
      </c>
      <c r="G32" s="25">
        <f t="shared" si="3"/>
        <v>0</v>
      </c>
      <c r="H32" s="25"/>
      <c r="I32" s="26" t="e">
        <f>VLOOKUP(G32,Tablas!$A$6:$D$13,1)</f>
        <v>#N/A</v>
      </c>
      <c r="J32" s="26" t="e">
        <f t="shared" si="4"/>
        <v>#N/A</v>
      </c>
      <c r="K32" s="79" t="e">
        <f>VLOOKUP(G32,Tablas!$A$6:$D$13,4)</f>
        <v>#N/A</v>
      </c>
      <c r="L32" s="26" t="e">
        <f t="shared" si="5"/>
        <v>#N/A</v>
      </c>
      <c r="M32" s="26" t="e">
        <f>VLOOKUP(G32,Tablas!$A$6:$D$13,3)</f>
        <v>#N/A</v>
      </c>
      <c r="N32" s="26" t="e">
        <f t="shared" si="6"/>
        <v>#N/A</v>
      </c>
      <c r="O32" s="24"/>
      <c r="P32" s="27" t="e">
        <f t="shared" si="7"/>
        <v>#N/A</v>
      </c>
      <c r="Q32" s="28">
        <f>VLOOKUP(G32,Tablas!$A$19:$D$26,4)</f>
        <v>0</v>
      </c>
      <c r="R32" s="27" t="e">
        <f t="shared" si="8"/>
        <v>#N/A</v>
      </c>
      <c r="S32" s="61">
        <f>VLOOKUP(G32,Tablas!$A$19:$D$26,3)</f>
        <v>0</v>
      </c>
      <c r="T32" s="27" t="e">
        <f t="shared" si="9"/>
        <v>#N/A</v>
      </c>
      <c r="U32" s="29">
        <f t="shared" si="10"/>
        <v>1</v>
      </c>
      <c r="V32" s="68" t="e">
        <f t="shared" si="11"/>
        <v>#N/A</v>
      </c>
      <c r="W32" s="27" t="e">
        <f t="shared" si="12"/>
        <v>#N/A</v>
      </c>
      <c r="X32" s="24"/>
      <c r="Y32" s="24" t="e">
        <f t="shared" si="13"/>
        <v>#N/A</v>
      </c>
      <c r="Z32" s="68" t="e">
        <f t="shared" si="14"/>
        <v>#N/A</v>
      </c>
      <c r="AA32" s="30" t="s">
        <v>60</v>
      </c>
      <c r="AB32" s="24" t="e">
        <f t="shared" si="15"/>
        <v>#N/A</v>
      </c>
      <c r="AC32" s="24"/>
      <c r="AD32" s="24">
        <f t="shared" si="16"/>
        <v>0</v>
      </c>
      <c r="AE32" s="26" t="e">
        <f>VLOOKUP(AD32,Tablas!$A$6:$D$13,1)</f>
        <v>#N/A</v>
      </c>
      <c r="AF32" s="26" t="e">
        <f t="shared" si="17"/>
        <v>#N/A</v>
      </c>
      <c r="AG32" s="79" t="e">
        <f>VLOOKUP(AD32,Tablas!$A$6:$D$13,4)</f>
        <v>#N/A</v>
      </c>
      <c r="AH32" s="26" t="e">
        <f t="shared" si="18"/>
        <v>#N/A</v>
      </c>
      <c r="AI32" s="26" t="e">
        <f>VLOOKUP(AD32,Tablas!$A$6:$D$13,3)</f>
        <v>#N/A</v>
      </c>
      <c r="AJ32" s="24" t="e">
        <f t="shared" si="19"/>
        <v>#N/A</v>
      </c>
      <c r="AK32" s="24"/>
      <c r="AL32" s="31" t="e">
        <f t="shared" si="20"/>
        <v>#N/A</v>
      </c>
      <c r="AM32" s="28">
        <f>VLOOKUP(AD32,Tablas!$A$19:$D$26,4)</f>
        <v>0</v>
      </c>
      <c r="AN32" s="27" t="e">
        <f t="shared" si="21"/>
        <v>#N/A</v>
      </c>
      <c r="AO32" s="61">
        <f>VLOOKUP(AD32,Tablas!$A$19:$D$26,3)</f>
        <v>0</v>
      </c>
      <c r="AP32" s="27" t="e">
        <f t="shared" si="22"/>
        <v>#N/A</v>
      </c>
      <c r="AQ32" s="29">
        <f t="shared" si="23"/>
        <v>1</v>
      </c>
      <c r="AR32" s="68" t="e">
        <f t="shared" si="24"/>
        <v>#N/A</v>
      </c>
      <c r="AS32" s="31" t="e">
        <f t="shared" si="25"/>
        <v>#N/A</v>
      </c>
      <c r="AT32" s="24"/>
      <c r="AU32" s="24" t="e">
        <f t="shared" si="26"/>
        <v>#N/A</v>
      </c>
      <c r="AV32" s="68" t="e">
        <f t="shared" si="27"/>
        <v>#N/A</v>
      </c>
      <c r="AW32" s="32" t="s">
        <v>60</v>
      </c>
      <c r="AX32" s="24" t="e">
        <f t="shared" si="28"/>
        <v>#N/A</v>
      </c>
      <c r="AY32" s="24"/>
      <c r="AZ32" s="24" t="e">
        <f t="shared" si="29"/>
        <v>#N/A</v>
      </c>
      <c r="BA32" s="24" t="e">
        <f t="shared" si="30"/>
        <v>#N/A</v>
      </c>
      <c r="BB32" s="24" t="e">
        <f t="shared" si="31"/>
        <v>#N/A</v>
      </c>
      <c r="BC32" s="24">
        <f t="shared" si="32"/>
        <v>0</v>
      </c>
      <c r="BD32" s="33" t="e">
        <f t="shared" si="33"/>
        <v>#N/A</v>
      </c>
      <c r="BE32" s="24">
        <f t="shared" si="34"/>
        <v>0</v>
      </c>
    </row>
    <row r="33" spans="1:57" s="34" customFormat="1" ht="12">
      <c r="A33" s="54">
        <f>+Aguinaldo!A34</f>
        <v>0</v>
      </c>
      <c r="B33" s="24">
        <f>Aguinaldo!D34*30.4</f>
        <v>0</v>
      </c>
      <c r="C33" s="24">
        <f>+Aguinaldo!I34</f>
        <v>0</v>
      </c>
      <c r="D33" s="24">
        <f t="shared" si="0"/>
        <v>0</v>
      </c>
      <c r="E33" s="24">
        <f t="shared" si="1"/>
        <v>0</v>
      </c>
      <c r="F33" s="24">
        <f t="shared" si="2"/>
        <v>0</v>
      </c>
      <c r="G33" s="25">
        <f t="shared" si="3"/>
        <v>0</v>
      </c>
      <c r="H33" s="25"/>
      <c r="I33" s="26" t="e">
        <f>VLOOKUP(G33,Tablas!$A$6:$D$13,1)</f>
        <v>#N/A</v>
      </c>
      <c r="J33" s="26" t="e">
        <f t="shared" si="4"/>
        <v>#N/A</v>
      </c>
      <c r="K33" s="79" t="e">
        <f>VLOOKUP(G33,Tablas!$A$6:$D$13,4)</f>
        <v>#N/A</v>
      </c>
      <c r="L33" s="26" t="e">
        <f t="shared" si="5"/>
        <v>#N/A</v>
      </c>
      <c r="M33" s="26" t="e">
        <f>VLOOKUP(G33,Tablas!$A$6:$D$13,3)</f>
        <v>#N/A</v>
      </c>
      <c r="N33" s="26" t="e">
        <f t="shared" si="6"/>
        <v>#N/A</v>
      </c>
      <c r="O33" s="24"/>
      <c r="P33" s="27" t="e">
        <f t="shared" si="7"/>
        <v>#N/A</v>
      </c>
      <c r="Q33" s="28">
        <f>VLOOKUP(G33,Tablas!$A$19:$D$26,4)</f>
        <v>0</v>
      </c>
      <c r="R33" s="27" t="e">
        <f t="shared" si="8"/>
        <v>#N/A</v>
      </c>
      <c r="S33" s="61">
        <f>VLOOKUP(G33,Tablas!$A$19:$D$26,3)</f>
        <v>0</v>
      </c>
      <c r="T33" s="27" t="e">
        <f t="shared" si="9"/>
        <v>#N/A</v>
      </c>
      <c r="U33" s="29">
        <f t="shared" si="10"/>
        <v>1</v>
      </c>
      <c r="V33" s="68" t="e">
        <f t="shared" si="11"/>
        <v>#N/A</v>
      </c>
      <c r="W33" s="27" t="e">
        <f t="shared" si="12"/>
        <v>#N/A</v>
      </c>
      <c r="X33" s="24"/>
      <c r="Y33" s="24" t="e">
        <f t="shared" si="13"/>
        <v>#N/A</v>
      </c>
      <c r="Z33" s="68" t="e">
        <f t="shared" si="14"/>
        <v>#N/A</v>
      </c>
      <c r="AA33" s="30" t="s">
        <v>60</v>
      </c>
      <c r="AB33" s="24" t="e">
        <f t="shared" si="15"/>
        <v>#N/A</v>
      </c>
      <c r="AC33" s="24"/>
      <c r="AD33" s="24">
        <f t="shared" si="16"/>
        <v>0</v>
      </c>
      <c r="AE33" s="26" t="e">
        <f>VLOOKUP(AD33,Tablas!$A$6:$D$13,1)</f>
        <v>#N/A</v>
      </c>
      <c r="AF33" s="26" t="e">
        <f t="shared" si="17"/>
        <v>#N/A</v>
      </c>
      <c r="AG33" s="79" t="e">
        <f>VLOOKUP(AD33,Tablas!$A$6:$D$13,4)</f>
        <v>#N/A</v>
      </c>
      <c r="AH33" s="26" t="e">
        <f t="shared" si="18"/>
        <v>#N/A</v>
      </c>
      <c r="AI33" s="26" t="e">
        <f>VLOOKUP(AD33,Tablas!$A$6:$D$13,3)</f>
        <v>#N/A</v>
      </c>
      <c r="AJ33" s="24" t="e">
        <f t="shared" si="19"/>
        <v>#N/A</v>
      </c>
      <c r="AK33" s="24"/>
      <c r="AL33" s="31" t="e">
        <f t="shared" si="20"/>
        <v>#N/A</v>
      </c>
      <c r="AM33" s="28">
        <f>VLOOKUP(AD33,Tablas!$A$19:$D$26,4)</f>
        <v>0</v>
      </c>
      <c r="AN33" s="27" t="e">
        <f t="shared" si="21"/>
        <v>#N/A</v>
      </c>
      <c r="AO33" s="61">
        <f>VLOOKUP(AD33,Tablas!$A$19:$D$26,3)</f>
        <v>0</v>
      </c>
      <c r="AP33" s="27" t="e">
        <f t="shared" si="22"/>
        <v>#N/A</v>
      </c>
      <c r="AQ33" s="29">
        <f t="shared" si="23"/>
        <v>1</v>
      </c>
      <c r="AR33" s="68" t="e">
        <f t="shared" si="24"/>
        <v>#N/A</v>
      </c>
      <c r="AS33" s="31" t="e">
        <f t="shared" si="25"/>
        <v>#N/A</v>
      </c>
      <c r="AT33" s="24"/>
      <c r="AU33" s="24" t="e">
        <f t="shared" si="26"/>
        <v>#N/A</v>
      </c>
      <c r="AV33" s="68" t="e">
        <f t="shared" si="27"/>
        <v>#N/A</v>
      </c>
      <c r="AW33" s="32" t="s">
        <v>60</v>
      </c>
      <c r="AX33" s="24" t="e">
        <f t="shared" si="28"/>
        <v>#N/A</v>
      </c>
      <c r="AY33" s="24"/>
      <c r="AZ33" s="24" t="e">
        <f t="shared" si="29"/>
        <v>#N/A</v>
      </c>
      <c r="BA33" s="24" t="e">
        <f t="shared" si="30"/>
        <v>#N/A</v>
      </c>
      <c r="BB33" s="24" t="e">
        <f t="shared" si="31"/>
        <v>#N/A</v>
      </c>
      <c r="BC33" s="24">
        <f t="shared" si="32"/>
        <v>0</v>
      </c>
      <c r="BD33" s="33" t="e">
        <f t="shared" si="33"/>
        <v>#N/A</v>
      </c>
      <c r="BE33" s="24">
        <f t="shared" si="34"/>
        <v>0</v>
      </c>
    </row>
    <row r="34" spans="1:57" s="34" customFormat="1" ht="12">
      <c r="A34" s="54">
        <f>+Aguinaldo!A35</f>
        <v>0</v>
      </c>
      <c r="B34" s="24">
        <f>Aguinaldo!D35*30.4</f>
        <v>0</v>
      </c>
      <c r="C34" s="24">
        <f>+Aguinaldo!I35</f>
        <v>0</v>
      </c>
      <c r="D34" s="24">
        <f t="shared" si="0"/>
        <v>0</v>
      </c>
      <c r="E34" s="24">
        <f t="shared" si="1"/>
        <v>0</v>
      </c>
      <c r="F34" s="24">
        <f t="shared" si="2"/>
        <v>0</v>
      </c>
      <c r="G34" s="25">
        <f t="shared" si="3"/>
        <v>0</v>
      </c>
      <c r="H34" s="25"/>
      <c r="I34" s="26" t="e">
        <f>VLOOKUP(G34,Tablas!$A$6:$D$13,1)</f>
        <v>#N/A</v>
      </c>
      <c r="J34" s="26" t="e">
        <f t="shared" si="4"/>
        <v>#N/A</v>
      </c>
      <c r="K34" s="79" t="e">
        <f>VLOOKUP(G34,Tablas!$A$6:$D$13,4)</f>
        <v>#N/A</v>
      </c>
      <c r="L34" s="26" t="e">
        <f t="shared" si="5"/>
        <v>#N/A</v>
      </c>
      <c r="M34" s="26" t="e">
        <f>VLOOKUP(G34,Tablas!$A$6:$D$13,3)</f>
        <v>#N/A</v>
      </c>
      <c r="N34" s="26" t="e">
        <f t="shared" si="6"/>
        <v>#N/A</v>
      </c>
      <c r="O34" s="24"/>
      <c r="P34" s="27" t="e">
        <f t="shared" si="7"/>
        <v>#N/A</v>
      </c>
      <c r="Q34" s="28">
        <f>VLOOKUP(G34,Tablas!$A$19:$D$26,4)</f>
        <v>0</v>
      </c>
      <c r="R34" s="27" t="e">
        <f t="shared" si="8"/>
        <v>#N/A</v>
      </c>
      <c r="S34" s="61">
        <f>VLOOKUP(G34,Tablas!$A$19:$D$26,3)</f>
        <v>0</v>
      </c>
      <c r="T34" s="27" t="e">
        <f t="shared" si="9"/>
        <v>#N/A</v>
      </c>
      <c r="U34" s="29">
        <f t="shared" si="10"/>
        <v>1</v>
      </c>
      <c r="V34" s="68" t="e">
        <f t="shared" si="11"/>
        <v>#N/A</v>
      </c>
      <c r="W34" s="27" t="e">
        <f t="shared" si="12"/>
        <v>#N/A</v>
      </c>
      <c r="X34" s="24"/>
      <c r="Y34" s="24" t="e">
        <f t="shared" si="13"/>
        <v>#N/A</v>
      </c>
      <c r="Z34" s="68" t="e">
        <f t="shared" si="14"/>
        <v>#N/A</v>
      </c>
      <c r="AA34" s="30" t="s">
        <v>60</v>
      </c>
      <c r="AB34" s="24" t="e">
        <f t="shared" si="15"/>
        <v>#N/A</v>
      </c>
      <c r="AC34" s="24"/>
      <c r="AD34" s="24">
        <f t="shared" si="16"/>
        <v>0</v>
      </c>
      <c r="AE34" s="26" t="e">
        <f>VLOOKUP(AD34,Tablas!$A$6:$D$13,1)</f>
        <v>#N/A</v>
      </c>
      <c r="AF34" s="26" t="e">
        <f t="shared" si="17"/>
        <v>#N/A</v>
      </c>
      <c r="AG34" s="79" t="e">
        <f>VLOOKUP(AD34,Tablas!$A$6:$D$13,4)</f>
        <v>#N/A</v>
      </c>
      <c r="AH34" s="26" t="e">
        <f t="shared" si="18"/>
        <v>#N/A</v>
      </c>
      <c r="AI34" s="26" t="e">
        <f>VLOOKUP(AD34,Tablas!$A$6:$D$13,3)</f>
        <v>#N/A</v>
      </c>
      <c r="AJ34" s="24" t="e">
        <f t="shared" si="19"/>
        <v>#N/A</v>
      </c>
      <c r="AK34" s="24"/>
      <c r="AL34" s="31" t="e">
        <f t="shared" si="20"/>
        <v>#N/A</v>
      </c>
      <c r="AM34" s="28">
        <f>VLOOKUP(AD34,Tablas!$A$19:$D$26,4)</f>
        <v>0</v>
      </c>
      <c r="AN34" s="27" t="e">
        <f t="shared" si="21"/>
        <v>#N/A</v>
      </c>
      <c r="AO34" s="61">
        <f>VLOOKUP(AD34,Tablas!$A$19:$D$26,3)</f>
        <v>0</v>
      </c>
      <c r="AP34" s="27" t="e">
        <f t="shared" si="22"/>
        <v>#N/A</v>
      </c>
      <c r="AQ34" s="29">
        <f t="shared" si="23"/>
        <v>1</v>
      </c>
      <c r="AR34" s="68" t="e">
        <f t="shared" si="24"/>
        <v>#N/A</v>
      </c>
      <c r="AS34" s="31" t="e">
        <f t="shared" si="25"/>
        <v>#N/A</v>
      </c>
      <c r="AT34" s="24"/>
      <c r="AU34" s="24" t="e">
        <f t="shared" si="26"/>
        <v>#N/A</v>
      </c>
      <c r="AV34" s="68" t="e">
        <f t="shared" si="27"/>
        <v>#N/A</v>
      </c>
      <c r="AW34" s="32" t="s">
        <v>60</v>
      </c>
      <c r="AX34" s="24" t="e">
        <f t="shared" si="28"/>
        <v>#N/A</v>
      </c>
      <c r="AY34" s="24"/>
      <c r="AZ34" s="24" t="e">
        <f t="shared" si="29"/>
        <v>#N/A</v>
      </c>
      <c r="BA34" s="24" t="e">
        <f t="shared" si="30"/>
        <v>#N/A</v>
      </c>
      <c r="BB34" s="24" t="e">
        <f t="shared" si="31"/>
        <v>#N/A</v>
      </c>
      <c r="BC34" s="24">
        <f t="shared" si="32"/>
        <v>0</v>
      </c>
      <c r="BD34" s="33" t="e">
        <f t="shared" si="33"/>
        <v>#N/A</v>
      </c>
      <c r="BE34" s="24">
        <f t="shared" si="34"/>
        <v>0</v>
      </c>
    </row>
    <row r="35" spans="1:57" s="34" customFormat="1" ht="12">
      <c r="A35" s="54">
        <f>+Aguinaldo!A36</f>
        <v>0</v>
      </c>
      <c r="B35" s="24">
        <f>Aguinaldo!D36*30.4</f>
        <v>0</v>
      </c>
      <c r="C35" s="24">
        <f>+Aguinaldo!I36</f>
        <v>0</v>
      </c>
      <c r="D35" s="24">
        <f t="shared" si="0"/>
        <v>0</v>
      </c>
      <c r="E35" s="24">
        <f t="shared" si="1"/>
        <v>0</v>
      </c>
      <c r="F35" s="24">
        <f t="shared" si="2"/>
        <v>0</v>
      </c>
      <c r="G35" s="25">
        <f t="shared" si="3"/>
        <v>0</v>
      </c>
      <c r="H35" s="25"/>
      <c r="I35" s="26" t="e">
        <f>VLOOKUP(G35,Tablas!$A$6:$D$13,1)</f>
        <v>#N/A</v>
      </c>
      <c r="J35" s="26" t="e">
        <f t="shared" si="4"/>
        <v>#N/A</v>
      </c>
      <c r="K35" s="79" t="e">
        <f>VLOOKUP(G35,Tablas!$A$6:$D$13,4)</f>
        <v>#N/A</v>
      </c>
      <c r="L35" s="26" t="e">
        <f t="shared" si="5"/>
        <v>#N/A</v>
      </c>
      <c r="M35" s="26" t="e">
        <f>VLOOKUP(G35,Tablas!$A$6:$D$13,3)</f>
        <v>#N/A</v>
      </c>
      <c r="N35" s="26" t="e">
        <f t="shared" si="6"/>
        <v>#N/A</v>
      </c>
      <c r="O35" s="24"/>
      <c r="P35" s="27" t="e">
        <f t="shared" si="7"/>
        <v>#N/A</v>
      </c>
      <c r="Q35" s="28">
        <f>VLOOKUP(G35,Tablas!$A$19:$D$26,4)</f>
        <v>0</v>
      </c>
      <c r="R35" s="27" t="e">
        <f t="shared" si="8"/>
        <v>#N/A</v>
      </c>
      <c r="S35" s="61">
        <f>VLOOKUP(G35,Tablas!$A$19:$D$26,3)</f>
        <v>0</v>
      </c>
      <c r="T35" s="27" t="e">
        <f t="shared" si="9"/>
        <v>#N/A</v>
      </c>
      <c r="U35" s="29">
        <f t="shared" si="10"/>
        <v>1</v>
      </c>
      <c r="V35" s="68" t="e">
        <f t="shared" si="11"/>
        <v>#N/A</v>
      </c>
      <c r="W35" s="27" t="e">
        <f t="shared" si="12"/>
        <v>#N/A</v>
      </c>
      <c r="X35" s="24"/>
      <c r="Y35" s="24" t="e">
        <f t="shared" si="13"/>
        <v>#N/A</v>
      </c>
      <c r="Z35" s="68" t="e">
        <f t="shared" si="14"/>
        <v>#N/A</v>
      </c>
      <c r="AA35" s="30" t="s">
        <v>60</v>
      </c>
      <c r="AB35" s="24" t="e">
        <f t="shared" si="15"/>
        <v>#N/A</v>
      </c>
      <c r="AC35" s="24"/>
      <c r="AD35" s="24">
        <f t="shared" si="16"/>
        <v>0</v>
      </c>
      <c r="AE35" s="26" t="e">
        <f>VLOOKUP(AD35,Tablas!$A$6:$D$13,1)</f>
        <v>#N/A</v>
      </c>
      <c r="AF35" s="26" t="e">
        <f t="shared" si="17"/>
        <v>#N/A</v>
      </c>
      <c r="AG35" s="79" t="e">
        <f>VLOOKUP(AD35,Tablas!$A$6:$D$13,4)</f>
        <v>#N/A</v>
      </c>
      <c r="AH35" s="26" t="e">
        <f t="shared" si="18"/>
        <v>#N/A</v>
      </c>
      <c r="AI35" s="26" t="e">
        <f>VLOOKUP(AD35,Tablas!$A$6:$D$13,3)</f>
        <v>#N/A</v>
      </c>
      <c r="AJ35" s="24" t="e">
        <f t="shared" si="19"/>
        <v>#N/A</v>
      </c>
      <c r="AK35" s="24"/>
      <c r="AL35" s="31" t="e">
        <f t="shared" si="20"/>
        <v>#N/A</v>
      </c>
      <c r="AM35" s="28">
        <f>VLOOKUP(AD35,Tablas!$A$19:$D$26,4)</f>
        <v>0</v>
      </c>
      <c r="AN35" s="27" t="e">
        <f t="shared" si="21"/>
        <v>#N/A</v>
      </c>
      <c r="AO35" s="61">
        <f>VLOOKUP(AD35,Tablas!$A$19:$D$26,3)</f>
        <v>0</v>
      </c>
      <c r="AP35" s="27" t="e">
        <f t="shared" si="22"/>
        <v>#N/A</v>
      </c>
      <c r="AQ35" s="29">
        <f t="shared" si="23"/>
        <v>1</v>
      </c>
      <c r="AR35" s="68" t="e">
        <f t="shared" si="24"/>
        <v>#N/A</v>
      </c>
      <c r="AS35" s="31" t="e">
        <f t="shared" si="25"/>
        <v>#N/A</v>
      </c>
      <c r="AT35" s="24"/>
      <c r="AU35" s="24" t="e">
        <f t="shared" si="26"/>
        <v>#N/A</v>
      </c>
      <c r="AV35" s="68" t="e">
        <f t="shared" si="27"/>
        <v>#N/A</v>
      </c>
      <c r="AW35" s="32" t="s">
        <v>60</v>
      </c>
      <c r="AX35" s="24" t="e">
        <f t="shared" si="28"/>
        <v>#N/A</v>
      </c>
      <c r="AY35" s="24"/>
      <c r="AZ35" s="24" t="e">
        <f t="shared" si="29"/>
        <v>#N/A</v>
      </c>
      <c r="BA35" s="24" t="e">
        <f t="shared" si="30"/>
        <v>#N/A</v>
      </c>
      <c r="BB35" s="24" t="e">
        <f t="shared" si="31"/>
        <v>#N/A</v>
      </c>
      <c r="BC35" s="24">
        <f t="shared" si="32"/>
        <v>0</v>
      </c>
      <c r="BD35" s="33" t="e">
        <f t="shared" si="33"/>
        <v>#N/A</v>
      </c>
      <c r="BE35" s="24">
        <f t="shared" si="34"/>
        <v>0</v>
      </c>
    </row>
    <row r="36" spans="1:57" s="34" customFormat="1" ht="12">
      <c r="A36" s="54">
        <f>+Aguinaldo!A37</f>
        <v>0</v>
      </c>
      <c r="B36" s="24">
        <f>Aguinaldo!D37*30.4</f>
        <v>0</v>
      </c>
      <c r="C36" s="24">
        <f>+Aguinaldo!I37</f>
        <v>0</v>
      </c>
      <c r="D36" s="24">
        <f t="shared" si="0"/>
        <v>0</v>
      </c>
      <c r="E36" s="24">
        <f t="shared" si="1"/>
        <v>0</v>
      </c>
      <c r="F36" s="24">
        <f t="shared" si="2"/>
        <v>0</v>
      </c>
      <c r="G36" s="25">
        <f t="shared" si="3"/>
        <v>0</v>
      </c>
      <c r="H36" s="25"/>
      <c r="I36" s="26" t="e">
        <f>VLOOKUP(G36,Tablas!$A$6:$D$13,1)</f>
        <v>#N/A</v>
      </c>
      <c r="J36" s="26" t="e">
        <f t="shared" si="4"/>
        <v>#N/A</v>
      </c>
      <c r="K36" s="79" t="e">
        <f>VLOOKUP(G36,Tablas!$A$6:$D$13,4)</f>
        <v>#N/A</v>
      </c>
      <c r="L36" s="26" t="e">
        <f t="shared" si="5"/>
        <v>#N/A</v>
      </c>
      <c r="M36" s="26" t="e">
        <f>VLOOKUP(G36,Tablas!$A$6:$D$13,3)</f>
        <v>#N/A</v>
      </c>
      <c r="N36" s="26" t="e">
        <f t="shared" si="6"/>
        <v>#N/A</v>
      </c>
      <c r="O36" s="24"/>
      <c r="P36" s="27" t="e">
        <f t="shared" si="7"/>
        <v>#N/A</v>
      </c>
      <c r="Q36" s="28">
        <f>VLOOKUP(G36,Tablas!$A$19:$D$26,4)</f>
        <v>0</v>
      </c>
      <c r="R36" s="27" t="e">
        <f t="shared" si="8"/>
        <v>#N/A</v>
      </c>
      <c r="S36" s="61">
        <f>VLOOKUP(G36,Tablas!$A$19:$D$26,3)</f>
        <v>0</v>
      </c>
      <c r="T36" s="27" t="e">
        <f t="shared" si="9"/>
        <v>#N/A</v>
      </c>
      <c r="U36" s="29">
        <f t="shared" si="10"/>
        <v>1</v>
      </c>
      <c r="V36" s="68" t="e">
        <f t="shared" si="11"/>
        <v>#N/A</v>
      </c>
      <c r="W36" s="27" t="e">
        <f t="shared" si="12"/>
        <v>#N/A</v>
      </c>
      <c r="X36" s="24"/>
      <c r="Y36" s="24" t="e">
        <f t="shared" si="13"/>
        <v>#N/A</v>
      </c>
      <c r="Z36" s="68" t="e">
        <f t="shared" si="14"/>
        <v>#N/A</v>
      </c>
      <c r="AA36" s="30" t="s">
        <v>60</v>
      </c>
      <c r="AB36" s="24" t="e">
        <f t="shared" si="15"/>
        <v>#N/A</v>
      </c>
      <c r="AC36" s="24"/>
      <c r="AD36" s="24">
        <f t="shared" si="16"/>
        <v>0</v>
      </c>
      <c r="AE36" s="26" t="e">
        <f>VLOOKUP(AD36,Tablas!$A$6:$D$13,1)</f>
        <v>#N/A</v>
      </c>
      <c r="AF36" s="26" t="e">
        <f t="shared" si="17"/>
        <v>#N/A</v>
      </c>
      <c r="AG36" s="79" t="e">
        <f>VLOOKUP(AD36,Tablas!$A$6:$D$13,4)</f>
        <v>#N/A</v>
      </c>
      <c r="AH36" s="26" t="e">
        <f t="shared" si="18"/>
        <v>#N/A</v>
      </c>
      <c r="AI36" s="26" t="e">
        <f>VLOOKUP(AD36,Tablas!$A$6:$D$13,3)</f>
        <v>#N/A</v>
      </c>
      <c r="AJ36" s="24" t="e">
        <f t="shared" si="19"/>
        <v>#N/A</v>
      </c>
      <c r="AK36" s="24"/>
      <c r="AL36" s="31" t="e">
        <f t="shared" si="20"/>
        <v>#N/A</v>
      </c>
      <c r="AM36" s="28">
        <f>VLOOKUP(AD36,Tablas!$A$19:$D$26,4)</f>
        <v>0</v>
      </c>
      <c r="AN36" s="27" t="e">
        <f t="shared" si="21"/>
        <v>#N/A</v>
      </c>
      <c r="AO36" s="61">
        <f>VLOOKUP(AD36,Tablas!$A$19:$D$26,3)</f>
        <v>0</v>
      </c>
      <c r="AP36" s="27" t="e">
        <f t="shared" si="22"/>
        <v>#N/A</v>
      </c>
      <c r="AQ36" s="29">
        <f t="shared" si="23"/>
        <v>1</v>
      </c>
      <c r="AR36" s="68" t="e">
        <f t="shared" si="24"/>
        <v>#N/A</v>
      </c>
      <c r="AS36" s="31" t="e">
        <f t="shared" si="25"/>
        <v>#N/A</v>
      </c>
      <c r="AT36" s="24"/>
      <c r="AU36" s="24" t="e">
        <f t="shared" si="26"/>
        <v>#N/A</v>
      </c>
      <c r="AV36" s="68" t="e">
        <f t="shared" si="27"/>
        <v>#N/A</v>
      </c>
      <c r="AW36" s="32" t="s">
        <v>60</v>
      </c>
      <c r="AX36" s="24" t="e">
        <f t="shared" si="28"/>
        <v>#N/A</v>
      </c>
      <c r="AY36" s="24"/>
      <c r="AZ36" s="24" t="e">
        <f t="shared" si="29"/>
        <v>#N/A</v>
      </c>
      <c r="BA36" s="24" t="e">
        <f t="shared" si="30"/>
        <v>#N/A</v>
      </c>
      <c r="BB36" s="24" t="e">
        <f t="shared" si="31"/>
        <v>#N/A</v>
      </c>
      <c r="BC36" s="24">
        <f t="shared" si="32"/>
        <v>0</v>
      </c>
      <c r="BD36" s="33" t="e">
        <f t="shared" si="33"/>
        <v>#N/A</v>
      </c>
      <c r="BE36" s="24">
        <f t="shared" si="34"/>
        <v>0</v>
      </c>
    </row>
    <row r="37" spans="1:57" s="34" customFormat="1" ht="12">
      <c r="A37" s="54">
        <f>+Aguinaldo!A38</f>
        <v>0</v>
      </c>
      <c r="B37" s="24">
        <f>Aguinaldo!D38*30.4</f>
        <v>0</v>
      </c>
      <c r="C37" s="24">
        <f>+Aguinaldo!I38</f>
        <v>0</v>
      </c>
      <c r="D37" s="24">
        <f t="shared" si="0"/>
        <v>0</v>
      </c>
      <c r="E37" s="24">
        <f t="shared" si="1"/>
        <v>0</v>
      </c>
      <c r="F37" s="24">
        <f t="shared" si="2"/>
        <v>0</v>
      </c>
      <c r="G37" s="25">
        <f t="shared" si="3"/>
        <v>0</v>
      </c>
      <c r="H37" s="25"/>
      <c r="I37" s="26" t="e">
        <f>VLOOKUP(G37,Tablas!$A$6:$D$13,1)</f>
        <v>#N/A</v>
      </c>
      <c r="J37" s="26" t="e">
        <f t="shared" si="4"/>
        <v>#N/A</v>
      </c>
      <c r="K37" s="79" t="e">
        <f>VLOOKUP(G37,Tablas!$A$6:$D$13,4)</f>
        <v>#N/A</v>
      </c>
      <c r="L37" s="26" t="e">
        <f t="shared" si="5"/>
        <v>#N/A</v>
      </c>
      <c r="M37" s="26" t="e">
        <f>VLOOKUP(G37,Tablas!$A$6:$D$13,3)</f>
        <v>#N/A</v>
      </c>
      <c r="N37" s="26" t="e">
        <f t="shared" si="6"/>
        <v>#N/A</v>
      </c>
      <c r="O37" s="24"/>
      <c r="P37" s="27" t="e">
        <f t="shared" si="7"/>
        <v>#N/A</v>
      </c>
      <c r="Q37" s="28">
        <f>VLOOKUP(G37,Tablas!$A$19:$D$26,4)</f>
        <v>0</v>
      </c>
      <c r="R37" s="27" t="e">
        <f t="shared" si="8"/>
        <v>#N/A</v>
      </c>
      <c r="S37" s="61">
        <f>VLOOKUP(G37,Tablas!$A$19:$D$26,3)</f>
        <v>0</v>
      </c>
      <c r="T37" s="27" t="e">
        <f t="shared" si="9"/>
        <v>#N/A</v>
      </c>
      <c r="U37" s="29">
        <f t="shared" si="10"/>
        <v>1</v>
      </c>
      <c r="V37" s="68" t="e">
        <f t="shared" si="11"/>
        <v>#N/A</v>
      </c>
      <c r="W37" s="27" t="e">
        <f t="shared" si="12"/>
        <v>#N/A</v>
      </c>
      <c r="X37" s="24"/>
      <c r="Y37" s="24" t="e">
        <f t="shared" si="13"/>
        <v>#N/A</v>
      </c>
      <c r="Z37" s="68" t="e">
        <f t="shared" si="14"/>
        <v>#N/A</v>
      </c>
      <c r="AA37" s="30" t="s">
        <v>60</v>
      </c>
      <c r="AB37" s="24" t="e">
        <f t="shared" si="15"/>
        <v>#N/A</v>
      </c>
      <c r="AC37" s="24"/>
      <c r="AD37" s="24">
        <f t="shared" si="16"/>
        <v>0</v>
      </c>
      <c r="AE37" s="26" t="e">
        <f>VLOOKUP(AD37,Tablas!$A$6:$D$13,1)</f>
        <v>#N/A</v>
      </c>
      <c r="AF37" s="26" t="e">
        <f t="shared" si="17"/>
        <v>#N/A</v>
      </c>
      <c r="AG37" s="79" t="e">
        <f>VLOOKUP(AD37,Tablas!$A$6:$D$13,4)</f>
        <v>#N/A</v>
      </c>
      <c r="AH37" s="26" t="e">
        <f t="shared" si="18"/>
        <v>#N/A</v>
      </c>
      <c r="AI37" s="26" t="e">
        <f>VLOOKUP(AD37,Tablas!$A$6:$D$13,3)</f>
        <v>#N/A</v>
      </c>
      <c r="AJ37" s="24" t="e">
        <f t="shared" si="19"/>
        <v>#N/A</v>
      </c>
      <c r="AK37" s="24"/>
      <c r="AL37" s="31" t="e">
        <f t="shared" si="20"/>
        <v>#N/A</v>
      </c>
      <c r="AM37" s="28">
        <f>VLOOKUP(AD37,Tablas!$A$19:$D$26,4)</f>
        <v>0</v>
      </c>
      <c r="AN37" s="27" t="e">
        <f t="shared" si="21"/>
        <v>#N/A</v>
      </c>
      <c r="AO37" s="61">
        <f>VLOOKUP(AD37,Tablas!$A$19:$D$26,3)</f>
        <v>0</v>
      </c>
      <c r="AP37" s="27" t="e">
        <f t="shared" si="22"/>
        <v>#N/A</v>
      </c>
      <c r="AQ37" s="29">
        <f t="shared" si="23"/>
        <v>1</v>
      </c>
      <c r="AR37" s="68" t="e">
        <f t="shared" si="24"/>
        <v>#N/A</v>
      </c>
      <c r="AS37" s="31" t="e">
        <f t="shared" si="25"/>
        <v>#N/A</v>
      </c>
      <c r="AT37" s="24"/>
      <c r="AU37" s="24" t="e">
        <f t="shared" si="26"/>
        <v>#N/A</v>
      </c>
      <c r="AV37" s="68" t="e">
        <f t="shared" si="27"/>
        <v>#N/A</v>
      </c>
      <c r="AW37" s="32" t="s">
        <v>60</v>
      </c>
      <c r="AX37" s="24" t="e">
        <f t="shared" si="28"/>
        <v>#N/A</v>
      </c>
      <c r="AY37" s="24"/>
      <c r="AZ37" s="24" t="e">
        <f t="shared" si="29"/>
        <v>#N/A</v>
      </c>
      <c r="BA37" s="24" t="e">
        <f t="shared" si="30"/>
        <v>#N/A</v>
      </c>
      <c r="BB37" s="24" t="e">
        <f t="shared" si="31"/>
        <v>#N/A</v>
      </c>
      <c r="BC37" s="24">
        <f t="shared" si="32"/>
        <v>0</v>
      </c>
      <c r="BD37" s="33" t="e">
        <f t="shared" si="33"/>
        <v>#N/A</v>
      </c>
      <c r="BE37" s="24">
        <f t="shared" si="34"/>
        <v>0</v>
      </c>
    </row>
    <row r="38" spans="1:57" s="34" customFormat="1" ht="12">
      <c r="A38" s="54">
        <f>+Aguinaldo!A39</f>
        <v>0</v>
      </c>
      <c r="B38" s="24">
        <f>Aguinaldo!D39*30.4</f>
        <v>0</v>
      </c>
      <c r="C38" s="24">
        <f>+Aguinaldo!I39</f>
        <v>0</v>
      </c>
      <c r="D38" s="24">
        <f t="shared" si="0"/>
        <v>0</v>
      </c>
      <c r="E38" s="24">
        <f t="shared" si="1"/>
        <v>0</v>
      </c>
      <c r="F38" s="24">
        <f t="shared" si="2"/>
        <v>0</v>
      </c>
      <c r="G38" s="25">
        <f t="shared" si="3"/>
        <v>0</v>
      </c>
      <c r="H38" s="25"/>
      <c r="I38" s="26" t="e">
        <f>VLOOKUP(G38,Tablas!$A$6:$D$13,1)</f>
        <v>#N/A</v>
      </c>
      <c r="J38" s="26" t="e">
        <f t="shared" si="4"/>
        <v>#N/A</v>
      </c>
      <c r="K38" s="79" t="e">
        <f>VLOOKUP(G38,Tablas!$A$6:$D$13,4)</f>
        <v>#N/A</v>
      </c>
      <c r="L38" s="26" t="e">
        <f t="shared" si="5"/>
        <v>#N/A</v>
      </c>
      <c r="M38" s="26" t="e">
        <f>VLOOKUP(G38,Tablas!$A$6:$D$13,3)</f>
        <v>#N/A</v>
      </c>
      <c r="N38" s="26" t="e">
        <f t="shared" si="6"/>
        <v>#N/A</v>
      </c>
      <c r="O38" s="24"/>
      <c r="P38" s="27" t="e">
        <f t="shared" si="7"/>
        <v>#N/A</v>
      </c>
      <c r="Q38" s="28">
        <f>VLOOKUP(G38,Tablas!$A$19:$D$26,4)</f>
        <v>0</v>
      </c>
      <c r="R38" s="27" t="e">
        <f t="shared" si="8"/>
        <v>#N/A</v>
      </c>
      <c r="S38" s="61">
        <f>VLOOKUP(G38,Tablas!$A$19:$D$26,3)</f>
        <v>0</v>
      </c>
      <c r="T38" s="27" t="e">
        <f t="shared" si="9"/>
        <v>#N/A</v>
      </c>
      <c r="U38" s="29">
        <f t="shared" si="10"/>
        <v>1</v>
      </c>
      <c r="V38" s="68" t="e">
        <f t="shared" si="11"/>
        <v>#N/A</v>
      </c>
      <c r="W38" s="27" t="e">
        <f t="shared" si="12"/>
        <v>#N/A</v>
      </c>
      <c r="X38" s="24"/>
      <c r="Y38" s="24" t="e">
        <f t="shared" si="13"/>
        <v>#N/A</v>
      </c>
      <c r="Z38" s="68" t="e">
        <f t="shared" si="14"/>
        <v>#N/A</v>
      </c>
      <c r="AA38" s="30" t="s">
        <v>60</v>
      </c>
      <c r="AB38" s="24" t="e">
        <f t="shared" si="15"/>
        <v>#N/A</v>
      </c>
      <c r="AC38" s="24"/>
      <c r="AD38" s="24">
        <f t="shared" si="16"/>
        <v>0</v>
      </c>
      <c r="AE38" s="26" t="e">
        <f>VLOOKUP(AD38,Tablas!$A$6:$D$13,1)</f>
        <v>#N/A</v>
      </c>
      <c r="AF38" s="26" t="e">
        <f t="shared" si="17"/>
        <v>#N/A</v>
      </c>
      <c r="AG38" s="79" t="e">
        <f>VLOOKUP(AD38,Tablas!$A$6:$D$13,4)</f>
        <v>#N/A</v>
      </c>
      <c r="AH38" s="26" t="e">
        <f t="shared" si="18"/>
        <v>#N/A</v>
      </c>
      <c r="AI38" s="26" t="e">
        <f>VLOOKUP(AD38,Tablas!$A$6:$D$13,3)</f>
        <v>#N/A</v>
      </c>
      <c r="AJ38" s="24" t="e">
        <f t="shared" si="19"/>
        <v>#N/A</v>
      </c>
      <c r="AK38" s="24"/>
      <c r="AL38" s="31" t="e">
        <f t="shared" si="20"/>
        <v>#N/A</v>
      </c>
      <c r="AM38" s="28">
        <f>VLOOKUP(AD38,Tablas!$A$19:$D$26,4)</f>
        <v>0</v>
      </c>
      <c r="AN38" s="27" t="e">
        <f t="shared" si="21"/>
        <v>#N/A</v>
      </c>
      <c r="AO38" s="61">
        <f>VLOOKUP(AD38,Tablas!$A$19:$D$26,3)</f>
        <v>0</v>
      </c>
      <c r="AP38" s="27" t="e">
        <f t="shared" si="22"/>
        <v>#N/A</v>
      </c>
      <c r="AQ38" s="29">
        <f t="shared" si="23"/>
        <v>1</v>
      </c>
      <c r="AR38" s="68" t="e">
        <f t="shared" si="24"/>
        <v>#N/A</v>
      </c>
      <c r="AS38" s="31" t="e">
        <f t="shared" si="25"/>
        <v>#N/A</v>
      </c>
      <c r="AT38" s="24"/>
      <c r="AU38" s="24" t="e">
        <f t="shared" si="26"/>
        <v>#N/A</v>
      </c>
      <c r="AV38" s="68" t="e">
        <f t="shared" si="27"/>
        <v>#N/A</v>
      </c>
      <c r="AW38" s="32" t="s">
        <v>60</v>
      </c>
      <c r="AX38" s="24" t="e">
        <f t="shared" si="28"/>
        <v>#N/A</v>
      </c>
      <c r="AY38" s="24"/>
      <c r="AZ38" s="24" t="e">
        <f t="shared" si="29"/>
        <v>#N/A</v>
      </c>
      <c r="BA38" s="24" t="e">
        <f t="shared" si="30"/>
        <v>#N/A</v>
      </c>
      <c r="BB38" s="24" t="e">
        <f t="shared" si="31"/>
        <v>#N/A</v>
      </c>
      <c r="BC38" s="24">
        <f t="shared" si="32"/>
        <v>0</v>
      </c>
      <c r="BD38" s="33" t="e">
        <f t="shared" si="33"/>
        <v>#N/A</v>
      </c>
      <c r="BE38" s="24">
        <f t="shared" si="34"/>
        <v>0</v>
      </c>
    </row>
    <row r="39" spans="1:57" s="34" customFormat="1" ht="12">
      <c r="A39" s="54">
        <f>+Aguinaldo!A40</f>
        <v>0</v>
      </c>
      <c r="B39" s="24">
        <f>Aguinaldo!D40*30.4</f>
        <v>0</v>
      </c>
      <c r="C39" s="24">
        <f>+Aguinaldo!I40</f>
        <v>0</v>
      </c>
      <c r="D39" s="24">
        <f t="shared" si="0"/>
        <v>0</v>
      </c>
      <c r="E39" s="24">
        <f t="shared" si="1"/>
        <v>0</v>
      </c>
      <c r="F39" s="24">
        <f t="shared" si="2"/>
        <v>0</v>
      </c>
      <c r="G39" s="25">
        <f t="shared" si="3"/>
        <v>0</v>
      </c>
      <c r="H39" s="25"/>
      <c r="I39" s="26" t="e">
        <f>VLOOKUP(G39,Tablas!$A$6:$D$13,1)</f>
        <v>#N/A</v>
      </c>
      <c r="J39" s="26" t="e">
        <f t="shared" si="4"/>
        <v>#N/A</v>
      </c>
      <c r="K39" s="79" t="e">
        <f>VLOOKUP(G39,Tablas!$A$6:$D$13,4)</f>
        <v>#N/A</v>
      </c>
      <c r="L39" s="26" t="e">
        <f t="shared" si="5"/>
        <v>#N/A</v>
      </c>
      <c r="M39" s="26" t="e">
        <f>VLOOKUP(G39,Tablas!$A$6:$D$13,3)</f>
        <v>#N/A</v>
      </c>
      <c r="N39" s="26" t="e">
        <f t="shared" si="6"/>
        <v>#N/A</v>
      </c>
      <c r="O39" s="24"/>
      <c r="P39" s="27" t="e">
        <f t="shared" si="7"/>
        <v>#N/A</v>
      </c>
      <c r="Q39" s="28">
        <f>VLOOKUP(G39,Tablas!$A$19:$D$26,4)</f>
        <v>0</v>
      </c>
      <c r="R39" s="27" t="e">
        <f t="shared" si="8"/>
        <v>#N/A</v>
      </c>
      <c r="S39" s="61">
        <f>VLOOKUP(G39,Tablas!$A$19:$D$26,3)</f>
        <v>0</v>
      </c>
      <c r="T39" s="27" t="e">
        <f t="shared" si="9"/>
        <v>#N/A</v>
      </c>
      <c r="U39" s="29">
        <f t="shared" si="10"/>
        <v>1</v>
      </c>
      <c r="V39" s="68" t="e">
        <f t="shared" si="11"/>
        <v>#N/A</v>
      </c>
      <c r="W39" s="27" t="e">
        <f t="shared" si="12"/>
        <v>#N/A</v>
      </c>
      <c r="X39" s="24"/>
      <c r="Y39" s="24" t="e">
        <f t="shared" si="13"/>
        <v>#N/A</v>
      </c>
      <c r="Z39" s="68" t="e">
        <f t="shared" si="14"/>
        <v>#N/A</v>
      </c>
      <c r="AA39" s="30" t="s">
        <v>60</v>
      </c>
      <c r="AB39" s="24" t="e">
        <f t="shared" si="15"/>
        <v>#N/A</v>
      </c>
      <c r="AC39" s="24"/>
      <c r="AD39" s="24">
        <f t="shared" si="16"/>
        <v>0</v>
      </c>
      <c r="AE39" s="26" t="e">
        <f>VLOOKUP(AD39,Tablas!$A$6:$D$13,1)</f>
        <v>#N/A</v>
      </c>
      <c r="AF39" s="26" t="e">
        <f t="shared" si="17"/>
        <v>#N/A</v>
      </c>
      <c r="AG39" s="79" t="e">
        <f>VLOOKUP(AD39,Tablas!$A$6:$D$13,4)</f>
        <v>#N/A</v>
      </c>
      <c r="AH39" s="26" t="e">
        <f t="shared" si="18"/>
        <v>#N/A</v>
      </c>
      <c r="AI39" s="26" t="e">
        <f>VLOOKUP(AD39,Tablas!$A$6:$D$13,3)</f>
        <v>#N/A</v>
      </c>
      <c r="AJ39" s="24" t="e">
        <f t="shared" si="19"/>
        <v>#N/A</v>
      </c>
      <c r="AK39" s="24"/>
      <c r="AL39" s="31" t="e">
        <f t="shared" si="20"/>
        <v>#N/A</v>
      </c>
      <c r="AM39" s="28">
        <f>VLOOKUP(AD39,Tablas!$A$19:$D$26,4)</f>
        <v>0</v>
      </c>
      <c r="AN39" s="27" t="e">
        <f t="shared" si="21"/>
        <v>#N/A</v>
      </c>
      <c r="AO39" s="61">
        <f>VLOOKUP(AD39,Tablas!$A$19:$D$26,3)</f>
        <v>0</v>
      </c>
      <c r="AP39" s="27" t="e">
        <f t="shared" si="22"/>
        <v>#N/A</v>
      </c>
      <c r="AQ39" s="29">
        <f t="shared" si="23"/>
        <v>1</v>
      </c>
      <c r="AR39" s="68" t="e">
        <f t="shared" si="24"/>
        <v>#N/A</v>
      </c>
      <c r="AS39" s="31" t="e">
        <f t="shared" si="25"/>
        <v>#N/A</v>
      </c>
      <c r="AT39" s="24"/>
      <c r="AU39" s="24" t="e">
        <f t="shared" si="26"/>
        <v>#N/A</v>
      </c>
      <c r="AV39" s="68" t="e">
        <f t="shared" si="27"/>
        <v>#N/A</v>
      </c>
      <c r="AW39" s="32" t="s">
        <v>60</v>
      </c>
      <c r="AX39" s="24" t="e">
        <f t="shared" si="28"/>
        <v>#N/A</v>
      </c>
      <c r="AY39" s="24"/>
      <c r="AZ39" s="24" t="e">
        <f t="shared" si="29"/>
        <v>#N/A</v>
      </c>
      <c r="BA39" s="24" t="e">
        <f t="shared" si="30"/>
        <v>#N/A</v>
      </c>
      <c r="BB39" s="24" t="e">
        <f t="shared" si="31"/>
        <v>#N/A</v>
      </c>
      <c r="BC39" s="24">
        <f t="shared" si="32"/>
        <v>0</v>
      </c>
      <c r="BD39" s="33" t="e">
        <f t="shared" si="33"/>
        <v>#N/A</v>
      </c>
      <c r="BE39" s="24">
        <f t="shared" si="34"/>
        <v>0</v>
      </c>
    </row>
    <row r="40" spans="1:57" s="34" customFormat="1" ht="12">
      <c r="A40" s="54">
        <f>+Aguinaldo!A41</f>
        <v>0</v>
      </c>
      <c r="B40" s="24">
        <f>Aguinaldo!D41*30.4</f>
        <v>0</v>
      </c>
      <c r="C40" s="24">
        <f>+Aguinaldo!I41</f>
        <v>0</v>
      </c>
      <c r="D40" s="24">
        <f t="shared" si="0"/>
        <v>0</v>
      </c>
      <c r="E40" s="24">
        <f t="shared" si="1"/>
        <v>0</v>
      </c>
      <c r="F40" s="24">
        <f t="shared" si="2"/>
        <v>0</v>
      </c>
      <c r="G40" s="25">
        <f t="shared" si="3"/>
        <v>0</v>
      </c>
      <c r="H40" s="25"/>
      <c r="I40" s="26" t="e">
        <f>VLOOKUP(G40,Tablas!$A$6:$D$13,1)</f>
        <v>#N/A</v>
      </c>
      <c r="J40" s="26" t="e">
        <f t="shared" si="4"/>
        <v>#N/A</v>
      </c>
      <c r="K40" s="79" t="e">
        <f>VLOOKUP(G40,Tablas!$A$6:$D$13,4)</f>
        <v>#N/A</v>
      </c>
      <c r="L40" s="26" t="e">
        <f t="shared" si="5"/>
        <v>#N/A</v>
      </c>
      <c r="M40" s="26" t="e">
        <f>VLOOKUP(G40,Tablas!$A$6:$D$13,3)</f>
        <v>#N/A</v>
      </c>
      <c r="N40" s="26" t="e">
        <f t="shared" si="6"/>
        <v>#N/A</v>
      </c>
      <c r="O40" s="24"/>
      <c r="P40" s="27" t="e">
        <f t="shared" si="7"/>
        <v>#N/A</v>
      </c>
      <c r="Q40" s="28">
        <f>VLOOKUP(G40,Tablas!$A$19:$D$26,4)</f>
        <v>0</v>
      </c>
      <c r="R40" s="27" t="e">
        <f t="shared" si="8"/>
        <v>#N/A</v>
      </c>
      <c r="S40" s="61">
        <f>VLOOKUP(G40,Tablas!$A$19:$D$26,3)</f>
        <v>0</v>
      </c>
      <c r="T40" s="27" t="e">
        <f t="shared" si="9"/>
        <v>#N/A</v>
      </c>
      <c r="U40" s="29">
        <f t="shared" si="10"/>
        <v>1</v>
      </c>
      <c r="V40" s="68" t="e">
        <f t="shared" si="11"/>
        <v>#N/A</v>
      </c>
      <c r="W40" s="27" t="e">
        <f t="shared" si="12"/>
        <v>#N/A</v>
      </c>
      <c r="X40" s="24"/>
      <c r="Y40" s="24" t="e">
        <f t="shared" si="13"/>
        <v>#N/A</v>
      </c>
      <c r="Z40" s="68" t="e">
        <f t="shared" si="14"/>
        <v>#N/A</v>
      </c>
      <c r="AA40" s="30" t="s">
        <v>60</v>
      </c>
      <c r="AB40" s="24" t="e">
        <f t="shared" si="15"/>
        <v>#N/A</v>
      </c>
      <c r="AC40" s="24"/>
      <c r="AD40" s="24">
        <f t="shared" si="16"/>
        <v>0</v>
      </c>
      <c r="AE40" s="26" t="e">
        <f>VLOOKUP(AD40,Tablas!$A$6:$D$13,1)</f>
        <v>#N/A</v>
      </c>
      <c r="AF40" s="26" t="e">
        <f t="shared" si="17"/>
        <v>#N/A</v>
      </c>
      <c r="AG40" s="79" t="e">
        <f>VLOOKUP(AD40,Tablas!$A$6:$D$13,4)</f>
        <v>#N/A</v>
      </c>
      <c r="AH40" s="26" t="e">
        <f t="shared" si="18"/>
        <v>#N/A</v>
      </c>
      <c r="AI40" s="26" t="e">
        <f>VLOOKUP(AD40,Tablas!$A$6:$D$13,3)</f>
        <v>#N/A</v>
      </c>
      <c r="AJ40" s="24" t="e">
        <f t="shared" si="19"/>
        <v>#N/A</v>
      </c>
      <c r="AK40" s="24"/>
      <c r="AL40" s="31" t="e">
        <f t="shared" si="20"/>
        <v>#N/A</v>
      </c>
      <c r="AM40" s="28">
        <f>VLOOKUP(AD40,Tablas!$A$19:$D$26,4)</f>
        <v>0</v>
      </c>
      <c r="AN40" s="27" t="e">
        <f t="shared" si="21"/>
        <v>#N/A</v>
      </c>
      <c r="AO40" s="61">
        <f>VLOOKUP(AD40,Tablas!$A$19:$D$26,3)</f>
        <v>0</v>
      </c>
      <c r="AP40" s="27" t="e">
        <f t="shared" si="22"/>
        <v>#N/A</v>
      </c>
      <c r="AQ40" s="29">
        <f t="shared" si="23"/>
        <v>1</v>
      </c>
      <c r="AR40" s="68" t="e">
        <f t="shared" si="24"/>
        <v>#N/A</v>
      </c>
      <c r="AS40" s="31" t="e">
        <f t="shared" si="25"/>
        <v>#N/A</v>
      </c>
      <c r="AT40" s="24"/>
      <c r="AU40" s="24" t="e">
        <f t="shared" si="26"/>
        <v>#N/A</v>
      </c>
      <c r="AV40" s="68" t="e">
        <f t="shared" si="27"/>
        <v>#N/A</v>
      </c>
      <c r="AW40" s="32" t="s">
        <v>60</v>
      </c>
      <c r="AX40" s="24" t="e">
        <f t="shared" si="28"/>
        <v>#N/A</v>
      </c>
      <c r="AY40" s="24"/>
      <c r="AZ40" s="24" t="e">
        <f t="shared" si="29"/>
        <v>#N/A</v>
      </c>
      <c r="BA40" s="24" t="e">
        <f t="shared" si="30"/>
        <v>#N/A</v>
      </c>
      <c r="BB40" s="24" t="e">
        <f t="shared" si="31"/>
        <v>#N/A</v>
      </c>
      <c r="BC40" s="24">
        <f t="shared" si="32"/>
        <v>0</v>
      </c>
      <c r="BD40" s="33" t="e">
        <f t="shared" si="33"/>
        <v>#N/A</v>
      </c>
      <c r="BE40" s="24">
        <f t="shared" si="34"/>
        <v>0</v>
      </c>
    </row>
    <row r="41" spans="1:57" s="34" customFormat="1" ht="12">
      <c r="A41" s="54">
        <f>+Aguinaldo!A42</f>
        <v>0</v>
      </c>
      <c r="B41" s="24">
        <f>Aguinaldo!D42*30.4</f>
        <v>0</v>
      </c>
      <c r="C41" s="24">
        <f>+Aguinaldo!I42</f>
        <v>0</v>
      </c>
      <c r="D41" s="24">
        <f t="shared" si="0"/>
        <v>0</v>
      </c>
      <c r="E41" s="24">
        <f t="shared" si="1"/>
        <v>0</v>
      </c>
      <c r="F41" s="24">
        <f t="shared" si="2"/>
        <v>0</v>
      </c>
      <c r="G41" s="25">
        <f t="shared" si="3"/>
        <v>0</v>
      </c>
      <c r="H41" s="25"/>
      <c r="I41" s="26" t="e">
        <f>VLOOKUP(G41,Tablas!$A$6:$D$13,1)</f>
        <v>#N/A</v>
      </c>
      <c r="J41" s="26" t="e">
        <f t="shared" si="4"/>
        <v>#N/A</v>
      </c>
      <c r="K41" s="79" t="e">
        <f>VLOOKUP(G41,Tablas!$A$6:$D$13,4)</f>
        <v>#N/A</v>
      </c>
      <c r="L41" s="26" t="e">
        <f t="shared" si="5"/>
        <v>#N/A</v>
      </c>
      <c r="M41" s="26" t="e">
        <f>VLOOKUP(G41,Tablas!$A$6:$D$13,3)</f>
        <v>#N/A</v>
      </c>
      <c r="N41" s="26" t="e">
        <f t="shared" si="6"/>
        <v>#N/A</v>
      </c>
      <c r="O41" s="24"/>
      <c r="P41" s="27" t="e">
        <f t="shared" si="7"/>
        <v>#N/A</v>
      </c>
      <c r="Q41" s="28">
        <f>VLOOKUP(G41,Tablas!$A$19:$D$26,4)</f>
        <v>0</v>
      </c>
      <c r="R41" s="27" t="e">
        <f t="shared" si="8"/>
        <v>#N/A</v>
      </c>
      <c r="S41" s="61">
        <f>VLOOKUP(G41,Tablas!$A$19:$D$26,3)</f>
        <v>0</v>
      </c>
      <c r="T41" s="27" t="e">
        <f t="shared" si="9"/>
        <v>#N/A</v>
      </c>
      <c r="U41" s="29">
        <f t="shared" si="10"/>
        <v>1</v>
      </c>
      <c r="V41" s="68" t="e">
        <f t="shared" si="11"/>
        <v>#N/A</v>
      </c>
      <c r="W41" s="27" t="e">
        <f t="shared" si="12"/>
        <v>#N/A</v>
      </c>
      <c r="X41" s="24"/>
      <c r="Y41" s="24" t="e">
        <f t="shared" si="13"/>
        <v>#N/A</v>
      </c>
      <c r="Z41" s="68" t="e">
        <f t="shared" si="14"/>
        <v>#N/A</v>
      </c>
      <c r="AA41" s="30" t="s">
        <v>60</v>
      </c>
      <c r="AB41" s="24" t="e">
        <f t="shared" si="15"/>
        <v>#N/A</v>
      </c>
      <c r="AC41" s="24"/>
      <c r="AD41" s="24">
        <f t="shared" si="16"/>
        <v>0</v>
      </c>
      <c r="AE41" s="26" t="e">
        <f>VLOOKUP(AD41,Tablas!$A$6:$D$13,1)</f>
        <v>#N/A</v>
      </c>
      <c r="AF41" s="26" t="e">
        <f t="shared" si="17"/>
        <v>#N/A</v>
      </c>
      <c r="AG41" s="79" t="e">
        <f>VLOOKUP(AD41,Tablas!$A$6:$D$13,4)</f>
        <v>#N/A</v>
      </c>
      <c r="AH41" s="26" t="e">
        <f t="shared" si="18"/>
        <v>#N/A</v>
      </c>
      <c r="AI41" s="26" t="e">
        <f>VLOOKUP(AD41,Tablas!$A$6:$D$13,3)</f>
        <v>#N/A</v>
      </c>
      <c r="AJ41" s="24" t="e">
        <f t="shared" si="19"/>
        <v>#N/A</v>
      </c>
      <c r="AK41" s="24"/>
      <c r="AL41" s="31" t="e">
        <f t="shared" si="20"/>
        <v>#N/A</v>
      </c>
      <c r="AM41" s="28">
        <f>VLOOKUP(AD41,Tablas!$A$19:$D$26,4)</f>
        <v>0</v>
      </c>
      <c r="AN41" s="27" t="e">
        <f t="shared" si="21"/>
        <v>#N/A</v>
      </c>
      <c r="AO41" s="61">
        <f>VLOOKUP(AD41,Tablas!$A$19:$D$26,3)</f>
        <v>0</v>
      </c>
      <c r="AP41" s="27" t="e">
        <f t="shared" si="22"/>
        <v>#N/A</v>
      </c>
      <c r="AQ41" s="29">
        <f t="shared" si="23"/>
        <v>1</v>
      </c>
      <c r="AR41" s="68" t="e">
        <f t="shared" si="24"/>
        <v>#N/A</v>
      </c>
      <c r="AS41" s="31" t="e">
        <f t="shared" si="25"/>
        <v>#N/A</v>
      </c>
      <c r="AT41" s="24"/>
      <c r="AU41" s="24" t="e">
        <f t="shared" si="26"/>
        <v>#N/A</v>
      </c>
      <c r="AV41" s="68" t="e">
        <f t="shared" si="27"/>
        <v>#N/A</v>
      </c>
      <c r="AW41" s="32" t="s">
        <v>60</v>
      </c>
      <c r="AX41" s="24" t="e">
        <f t="shared" si="28"/>
        <v>#N/A</v>
      </c>
      <c r="AY41" s="24"/>
      <c r="AZ41" s="24" t="e">
        <f t="shared" si="29"/>
        <v>#N/A</v>
      </c>
      <c r="BA41" s="24" t="e">
        <f t="shared" si="30"/>
        <v>#N/A</v>
      </c>
      <c r="BB41" s="24" t="e">
        <f t="shared" si="31"/>
        <v>#N/A</v>
      </c>
      <c r="BC41" s="24">
        <f t="shared" si="32"/>
        <v>0</v>
      </c>
      <c r="BD41" s="33" t="e">
        <f t="shared" si="33"/>
        <v>#N/A</v>
      </c>
      <c r="BE41" s="24">
        <f t="shared" si="34"/>
        <v>0</v>
      </c>
    </row>
    <row r="42" spans="1:57" s="34" customFormat="1" ht="12">
      <c r="A42" s="54">
        <f>+Aguinaldo!A43</f>
        <v>0</v>
      </c>
      <c r="B42" s="24">
        <f>Aguinaldo!D43*30.4</f>
        <v>0</v>
      </c>
      <c r="C42" s="24">
        <f>+Aguinaldo!I43</f>
        <v>0</v>
      </c>
      <c r="D42" s="24">
        <f t="shared" si="0"/>
        <v>0</v>
      </c>
      <c r="E42" s="24">
        <f t="shared" si="1"/>
        <v>0</v>
      </c>
      <c r="F42" s="24">
        <f t="shared" si="2"/>
        <v>0</v>
      </c>
      <c r="G42" s="25">
        <f t="shared" si="3"/>
        <v>0</v>
      </c>
      <c r="H42" s="25"/>
      <c r="I42" s="26" t="e">
        <f>VLOOKUP(G42,Tablas!$A$6:$D$13,1)</f>
        <v>#N/A</v>
      </c>
      <c r="J42" s="26" t="e">
        <f t="shared" si="4"/>
        <v>#N/A</v>
      </c>
      <c r="K42" s="79" t="e">
        <f>VLOOKUP(G42,Tablas!$A$6:$D$13,4)</f>
        <v>#N/A</v>
      </c>
      <c r="L42" s="26" t="e">
        <f t="shared" si="5"/>
        <v>#N/A</v>
      </c>
      <c r="M42" s="26" t="e">
        <f>VLOOKUP(G42,Tablas!$A$6:$D$13,3)</f>
        <v>#N/A</v>
      </c>
      <c r="N42" s="26" t="e">
        <f t="shared" si="6"/>
        <v>#N/A</v>
      </c>
      <c r="O42" s="24"/>
      <c r="P42" s="27" t="e">
        <f t="shared" si="7"/>
        <v>#N/A</v>
      </c>
      <c r="Q42" s="28">
        <f>VLOOKUP(G42,Tablas!$A$19:$D$26,4)</f>
        <v>0</v>
      </c>
      <c r="R42" s="27" t="e">
        <f t="shared" si="8"/>
        <v>#N/A</v>
      </c>
      <c r="S42" s="61">
        <f>VLOOKUP(G42,Tablas!$A$19:$D$26,3)</f>
        <v>0</v>
      </c>
      <c r="T42" s="27" t="e">
        <f t="shared" si="9"/>
        <v>#N/A</v>
      </c>
      <c r="U42" s="29">
        <f t="shared" si="10"/>
        <v>1</v>
      </c>
      <c r="V42" s="68" t="e">
        <f t="shared" si="11"/>
        <v>#N/A</v>
      </c>
      <c r="W42" s="27" t="e">
        <f t="shared" si="12"/>
        <v>#N/A</v>
      </c>
      <c r="X42" s="24"/>
      <c r="Y42" s="24" t="e">
        <f t="shared" si="13"/>
        <v>#N/A</v>
      </c>
      <c r="Z42" s="68" t="e">
        <f t="shared" si="14"/>
        <v>#N/A</v>
      </c>
      <c r="AA42" s="30" t="s">
        <v>60</v>
      </c>
      <c r="AB42" s="24" t="e">
        <f t="shared" si="15"/>
        <v>#N/A</v>
      </c>
      <c r="AC42" s="24"/>
      <c r="AD42" s="24">
        <f t="shared" si="16"/>
        <v>0</v>
      </c>
      <c r="AE42" s="26" t="e">
        <f>VLOOKUP(AD42,Tablas!$A$6:$D$13,1)</f>
        <v>#N/A</v>
      </c>
      <c r="AF42" s="26" t="e">
        <f t="shared" si="17"/>
        <v>#N/A</v>
      </c>
      <c r="AG42" s="79" t="e">
        <f>VLOOKUP(AD42,Tablas!$A$6:$D$13,4)</f>
        <v>#N/A</v>
      </c>
      <c r="AH42" s="26" t="e">
        <f t="shared" si="18"/>
        <v>#N/A</v>
      </c>
      <c r="AI42" s="26" t="e">
        <f>VLOOKUP(AD42,Tablas!$A$6:$D$13,3)</f>
        <v>#N/A</v>
      </c>
      <c r="AJ42" s="24" t="e">
        <f t="shared" si="19"/>
        <v>#N/A</v>
      </c>
      <c r="AK42" s="24"/>
      <c r="AL42" s="31" t="e">
        <f t="shared" si="20"/>
        <v>#N/A</v>
      </c>
      <c r="AM42" s="28">
        <f>VLOOKUP(AD42,Tablas!$A$19:$D$26,4)</f>
        <v>0</v>
      </c>
      <c r="AN42" s="27" t="e">
        <f t="shared" si="21"/>
        <v>#N/A</v>
      </c>
      <c r="AO42" s="61">
        <f>VLOOKUP(AD42,Tablas!$A$19:$D$26,3)</f>
        <v>0</v>
      </c>
      <c r="AP42" s="27" t="e">
        <f t="shared" si="22"/>
        <v>#N/A</v>
      </c>
      <c r="AQ42" s="29">
        <f t="shared" si="23"/>
        <v>1</v>
      </c>
      <c r="AR42" s="68" t="e">
        <f t="shared" si="24"/>
        <v>#N/A</v>
      </c>
      <c r="AS42" s="31" t="e">
        <f t="shared" si="25"/>
        <v>#N/A</v>
      </c>
      <c r="AT42" s="24"/>
      <c r="AU42" s="24" t="e">
        <f t="shared" si="26"/>
        <v>#N/A</v>
      </c>
      <c r="AV42" s="68" t="e">
        <f t="shared" si="27"/>
        <v>#N/A</v>
      </c>
      <c r="AW42" s="32" t="s">
        <v>60</v>
      </c>
      <c r="AX42" s="24" t="e">
        <f t="shared" si="28"/>
        <v>#N/A</v>
      </c>
      <c r="AY42" s="24"/>
      <c r="AZ42" s="24" t="e">
        <f t="shared" si="29"/>
        <v>#N/A</v>
      </c>
      <c r="BA42" s="24" t="e">
        <f t="shared" si="30"/>
        <v>#N/A</v>
      </c>
      <c r="BB42" s="24" t="e">
        <f t="shared" si="31"/>
        <v>#N/A</v>
      </c>
      <c r="BC42" s="24">
        <f t="shared" si="32"/>
        <v>0</v>
      </c>
      <c r="BD42" s="33" t="e">
        <f t="shared" si="33"/>
        <v>#N/A</v>
      </c>
      <c r="BE42" s="24">
        <f t="shared" si="34"/>
        <v>0</v>
      </c>
    </row>
    <row r="43" spans="1:57" s="34" customFormat="1" ht="12">
      <c r="A43" s="54">
        <f>+Aguinaldo!A44</f>
        <v>0</v>
      </c>
      <c r="B43" s="24">
        <f>Aguinaldo!D44*30.4</f>
        <v>0</v>
      </c>
      <c r="C43" s="24">
        <f>+Aguinaldo!I44</f>
        <v>0</v>
      </c>
      <c r="D43" s="24">
        <f t="shared" si="0"/>
        <v>0</v>
      </c>
      <c r="E43" s="24">
        <f t="shared" si="1"/>
        <v>0</v>
      </c>
      <c r="F43" s="24">
        <f t="shared" si="2"/>
        <v>0</v>
      </c>
      <c r="G43" s="25">
        <f t="shared" si="3"/>
        <v>0</v>
      </c>
      <c r="H43" s="25"/>
      <c r="I43" s="26" t="e">
        <f>VLOOKUP(G43,Tablas!$A$6:$D$13,1)</f>
        <v>#N/A</v>
      </c>
      <c r="J43" s="26" t="e">
        <f t="shared" si="4"/>
        <v>#N/A</v>
      </c>
      <c r="K43" s="79" t="e">
        <f>VLOOKUP(G43,Tablas!$A$6:$D$13,4)</f>
        <v>#N/A</v>
      </c>
      <c r="L43" s="26" t="e">
        <f t="shared" si="5"/>
        <v>#N/A</v>
      </c>
      <c r="M43" s="26" t="e">
        <f>VLOOKUP(G43,Tablas!$A$6:$D$13,3)</f>
        <v>#N/A</v>
      </c>
      <c r="N43" s="26" t="e">
        <f t="shared" si="6"/>
        <v>#N/A</v>
      </c>
      <c r="O43" s="24"/>
      <c r="P43" s="27" t="e">
        <f t="shared" si="7"/>
        <v>#N/A</v>
      </c>
      <c r="Q43" s="28">
        <f>VLOOKUP(G43,Tablas!$A$19:$D$26,4)</f>
        <v>0</v>
      </c>
      <c r="R43" s="27" t="e">
        <f t="shared" si="8"/>
        <v>#N/A</v>
      </c>
      <c r="S43" s="61">
        <f>VLOOKUP(G43,Tablas!$A$19:$D$26,3)</f>
        <v>0</v>
      </c>
      <c r="T43" s="27" t="e">
        <f t="shared" si="9"/>
        <v>#N/A</v>
      </c>
      <c r="U43" s="29">
        <f t="shared" si="10"/>
        <v>1</v>
      </c>
      <c r="V43" s="68" t="e">
        <f t="shared" si="11"/>
        <v>#N/A</v>
      </c>
      <c r="W43" s="27" t="e">
        <f t="shared" si="12"/>
        <v>#N/A</v>
      </c>
      <c r="X43" s="24"/>
      <c r="Y43" s="24" t="e">
        <f t="shared" si="13"/>
        <v>#N/A</v>
      </c>
      <c r="Z43" s="68" t="e">
        <f t="shared" si="14"/>
        <v>#N/A</v>
      </c>
      <c r="AA43" s="30" t="s">
        <v>60</v>
      </c>
      <c r="AB43" s="24" t="e">
        <f t="shared" si="15"/>
        <v>#N/A</v>
      </c>
      <c r="AC43" s="24"/>
      <c r="AD43" s="24">
        <f t="shared" si="16"/>
        <v>0</v>
      </c>
      <c r="AE43" s="26" t="e">
        <f>VLOOKUP(AD43,Tablas!$A$6:$D$13,1)</f>
        <v>#N/A</v>
      </c>
      <c r="AF43" s="26" t="e">
        <f t="shared" si="17"/>
        <v>#N/A</v>
      </c>
      <c r="AG43" s="79" t="e">
        <f>VLOOKUP(AD43,Tablas!$A$6:$D$13,4)</f>
        <v>#N/A</v>
      </c>
      <c r="AH43" s="26" t="e">
        <f t="shared" si="18"/>
        <v>#N/A</v>
      </c>
      <c r="AI43" s="26" t="e">
        <f>VLOOKUP(AD43,Tablas!$A$6:$D$13,3)</f>
        <v>#N/A</v>
      </c>
      <c r="AJ43" s="24" t="e">
        <f t="shared" si="19"/>
        <v>#N/A</v>
      </c>
      <c r="AK43" s="24"/>
      <c r="AL43" s="31" t="e">
        <f t="shared" si="20"/>
        <v>#N/A</v>
      </c>
      <c r="AM43" s="28">
        <f>VLOOKUP(AD43,Tablas!$A$19:$D$26,4)</f>
        <v>0</v>
      </c>
      <c r="AN43" s="27" t="e">
        <f t="shared" si="21"/>
        <v>#N/A</v>
      </c>
      <c r="AO43" s="61">
        <f>VLOOKUP(AD43,Tablas!$A$19:$D$26,3)</f>
        <v>0</v>
      </c>
      <c r="AP43" s="27" t="e">
        <f t="shared" si="22"/>
        <v>#N/A</v>
      </c>
      <c r="AQ43" s="29">
        <f t="shared" si="23"/>
        <v>1</v>
      </c>
      <c r="AR43" s="68" t="e">
        <f t="shared" si="24"/>
        <v>#N/A</v>
      </c>
      <c r="AS43" s="31" t="e">
        <f t="shared" si="25"/>
        <v>#N/A</v>
      </c>
      <c r="AT43" s="24"/>
      <c r="AU43" s="24" t="e">
        <f t="shared" si="26"/>
        <v>#N/A</v>
      </c>
      <c r="AV43" s="68" t="e">
        <f t="shared" si="27"/>
        <v>#N/A</v>
      </c>
      <c r="AW43" s="32" t="s">
        <v>60</v>
      </c>
      <c r="AX43" s="24" t="e">
        <f t="shared" si="28"/>
        <v>#N/A</v>
      </c>
      <c r="AY43" s="24"/>
      <c r="AZ43" s="24" t="e">
        <f t="shared" si="29"/>
        <v>#N/A</v>
      </c>
      <c r="BA43" s="24" t="e">
        <f t="shared" si="30"/>
        <v>#N/A</v>
      </c>
      <c r="BB43" s="24" t="e">
        <f t="shared" si="31"/>
        <v>#N/A</v>
      </c>
      <c r="BC43" s="24">
        <f t="shared" si="32"/>
        <v>0</v>
      </c>
      <c r="BD43" s="33" t="e">
        <f t="shared" si="33"/>
        <v>#N/A</v>
      </c>
      <c r="BE43" s="24">
        <f t="shared" si="34"/>
        <v>0</v>
      </c>
    </row>
    <row r="44" spans="1:57" s="34" customFormat="1" ht="12">
      <c r="A44" s="54">
        <f>+Aguinaldo!A45</f>
        <v>0</v>
      </c>
      <c r="B44" s="24">
        <f>Aguinaldo!D45*30.4</f>
        <v>0</v>
      </c>
      <c r="C44" s="24">
        <f>+Aguinaldo!I45</f>
        <v>0</v>
      </c>
      <c r="D44" s="24">
        <f t="shared" si="0"/>
        <v>0</v>
      </c>
      <c r="E44" s="24">
        <f t="shared" si="1"/>
        <v>0</v>
      </c>
      <c r="F44" s="24">
        <f t="shared" si="2"/>
        <v>0</v>
      </c>
      <c r="G44" s="25">
        <f t="shared" si="3"/>
        <v>0</v>
      </c>
      <c r="H44" s="25"/>
      <c r="I44" s="26" t="e">
        <f>VLOOKUP(G44,Tablas!$A$6:$D$13,1)</f>
        <v>#N/A</v>
      </c>
      <c r="J44" s="26" t="e">
        <f t="shared" si="4"/>
        <v>#N/A</v>
      </c>
      <c r="K44" s="79" t="e">
        <f>VLOOKUP(G44,Tablas!$A$6:$D$13,4)</f>
        <v>#N/A</v>
      </c>
      <c r="L44" s="26" t="e">
        <f t="shared" si="5"/>
        <v>#N/A</v>
      </c>
      <c r="M44" s="26" t="e">
        <f>VLOOKUP(G44,Tablas!$A$6:$D$13,3)</f>
        <v>#N/A</v>
      </c>
      <c r="N44" s="26" t="e">
        <f t="shared" si="6"/>
        <v>#N/A</v>
      </c>
      <c r="O44" s="24"/>
      <c r="P44" s="27" t="e">
        <f t="shared" si="7"/>
        <v>#N/A</v>
      </c>
      <c r="Q44" s="28">
        <f>VLOOKUP(G44,Tablas!$A$19:$D$26,4)</f>
        <v>0</v>
      </c>
      <c r="R44" s="27" t="e">
        <f t="shared" si="8"/>
        <v>#N/A</v>
      </c>
      <c r="S44" s="61">
        <f>VLOOKUP(G44,Tablas!$A$19:$D$26,3)</f>
        <v>0</v>
      </c>
      <c r="T44" s="27" t="e">
        <f t="shared" si="9"/>
        <v>#N/A</v>
      </c>
      <c r="U44" s="29">
        <f t="shared" si="10"/>
        <v>1</v>
      </c>
      <c r="V44" s="68" t="e">
        <f t="shared" si="11"/>
        <v>#N/A</v>
      </c>
      <c r="W44" s="27" t="e">
        <f t="shared" si="12"/>
        <v>#N/A</v>
      </c>
      <c r="X44" s="24"/>
      <c r="Y44" s="24" t="e">
        <f t="shared" si="13"/>
        <v>#N/A</v>
      </c>
      <c r="Z44" s="68" t="e">
        <f t="shared" si="14"/>
        <v>#N/A</v>
      </c>
      <c r="AA44" s="30" t="s">
        <v>60</v>
      </c>
      <c r="AB44" s="24" t="e">
        <f t="shared" si="15"/>
        <v>#N/A</v>
      </c>
      <c r="AC44" s="24"/>
      <c r="AD44" s="24">
        <f t="shared" si="16"/>
        <v>0</v>
      </c>
      <c r="AE44" s="26" t="e">
        <f>VLOOKUP(AD44,Tablas!$A$6:$D$13,1)</f>
        <v>#N/A</v>
      </c>
      <c r="AF44" s="26" t="e">
        <f t="shared" si="17"/>
        <v>#N/A</v>
      </c>
      <c r="AG44" s="79" t="e">
        <f>VLOOKUP(AD44,Tablas!$A$6:$D$13,4)</f>
        <v>#N/A</v>
      </c>
      <c r="AH44" s="26" t="e">
        <f t="shared" si="18"/>
        <v>#N/A</v>
      </c>
      <c r="AI44" s="26" t="e">
        <f>VLOOKUP(AD44,Tablas!$A$6:$D$13,3)</f>
        <v>#N/A</v>
      </c>
      <c r="AJ44" s="24" t="e">
        <f t="shared" si="19"/>
        <v>#N/A</v>
      </c>
      <c r="AK44" s="24"/>
      <c r="AL44" s="31" t="e">
        <f t="shared" si="20"/>
        <v>#N/A</v>
      </c>
      <c r="AM44" s="28">
        <f>VLOOKUP(AD44,Tablas!$A$19:$D$26,4)</f>
        <v>0</v>
      </c>
      <c r="AN44" s="27" t="e">
        <f t="shared" si="21"/>
        <v>#N/A</v>
      </c>
      <c r="AO44" s="61">
        <f>VLOOKUP(AD44,Tablas!$A$19:$D$26,3)</f>
        <v>0</v>
      </c>
      <c r="AP44" s="27" t="e">
        <f t="shared" si="22"/>
        <v>#N/A</v>
      </c>
      <c r="AQ44" s="29">
        <f t="shared" si="23"/>
        <v>1</v>
      </c>
      <c r="AR44" s="68" t="e">
        <f t="shared" si="24"/>
        <v>#N/A</v>
      </c>
      <c r="AS44" s="31" t="e">
        <f t="shared" si="25"/>
        <v>#N/A</v>
      </c>
      <c r="AT44" s="24"/>
      <c r="AU44" s="24" t="e">
        <f t="shared" si="26"/>
        <v>#N/A</v>
      </c>
      <c r="AV44" s="68" t="e">
        <f t="shared" si="27"/>
        <v>#N/A</v>
      </c>
      <c r="AW44" s="32" t="s">
        <v>60</v>
      </c>
      <c r="AX44" s="24" t="e">
        <f t="shared" si="28"/>
        <v>#N/A</v>
      </c>
      <c r="AY44" s="24"/>
      <c r="AZ44" s="24" t="e">
        <f t="shared" si="29"/>
        <v>#N/A</v>
      </c>
      <c r="BA44" s="24" t="e">
        <f t="shared" si="30"/>
        <v>#N/A</v>
      </c>
      <c r="BB44" s="24" t="e">
        <f t="shared" si="31"/>
        <v>#N/A</v>
      </c>
      <c r="BC44" s="24">
        <f t="shared" si="32"/>
        <v>0</v>
      </c>
      <c r="BD44" s="33" t="e">
        <f t="shared" si="33"/>
        <v>#N/A</v>
      </c>
      <c r="BE44" s="24">
        <f t="shared" si="34"/>
        <v>0</v>
      </c>
    </row>
    <row r="45" spans="1:57" s="34" customFormat="1" ht="12">
      <c r="A45" s="54">
        <f>+Aguinaldo!A46</f>
        <v>0</v>
      </c>
      <c r="B45" s="24">
        <f>Aguinaldo!D46*30.4</f>
        <v>0</v>
      </c>
      <c r="C45" s="24">
        <f>+Aguinaldo!I46</f>
        <v>0</v>
      </c>
      <c r="D45" s="24">
        <f t="shared" si="0"/>
        <v>0</v>
      </c>
      <c r="E45" s="24">
        <f t="shared" si="1"/>
        <v>0</v>
      </c>
      <c r="F45" s="24">
        <f t="shared" si="2"/>
        <v>0</v>
      </c>
      <c r="G45" s="25">
        <f t="shared" si="3"/>
        <v>0</v>
      </c>
      <c r="H45" s="25"/>
      <c r="I45" s="26" t="e">
        <f>VLOOKUP(G45,Tablas!$A$6:$D$13,1)</f>
        <v>#N/A</v>
      </c>
      <c r="J45" s="26" t="e">
        <f t="shared" si="4"/>
        <v>#N/A</v>
      </c>
      <c r="K45" s="79" t="e">
        <f>VLOOKUP(G45,Tablas!$A$6:$D$13,4)</f>
        <v>#N/A</v>
      </c>
      <c r="L45" s="26" t="e">
        <f t="shared" si="5"/>
        <v>#N/A</v>
      </c>
      <c r="M45" s="26" t="e">
        <f>VLOOKUP(G45,Tablas!$A$6:$D$13,3)</f>
        <v>#N/A</v>
      </c>
      <c r="N45" s="26" t="e">
        <f t="shared" si="6"/>
        <v>#N/A</v>
      </c>
      <c r="O45" s="24"/>
      <c r="P45" s="27" t="e">
        <f t="shared" si="7"/>
        <v>#N/A</v>
      </c>
      <c r="Q45" s="28">
        <f>VLOOKUP(G45,Tablas!$A$19:$D$26,4)</f>
        <v>0</v>
      </c>
      <c r="R45" s="27" t="e">
        <f t="shared" si="8"/>
        <v>#N/A</v>
      </c>
      <c r="S45" s="61">
        <f>VLOOKUP(G45,Tablas!$A$19:$D$26,3)</f>
        <v>0</v>
      </c>
      <c r="T45" s="27" t="e">
        <f t="shared" si="9"/>
        <v>#N/A</v>
      </c>
      <c r="U45" s="29">
        <f t="shared" si="10"/>
        <v>1</v>
      </c>
      <c r="V45" s="68" t="e">
        <f t="shared" si="11"/>
        <v>#N/A</v>
      </c>
      <c r="W45" s="27" t="e">
        <f t="shared" si="12"/>
        <v>#N/A</v>
      </c>
      <c r="X45" s="24"/>
      <c r="Y45" s="24" t="e">
        <f t="shared" si="13"/>
        <v>#N/A</v>
      </c>
      <c r="Z45" s="68" t="e">
        <f t="shared" si="14"/>
        <v>#N/A</v>
      </c>
      <c r="AA45" s="30" t="s">
        <v>60</v>
      </c>
      <c r="AB45" s="24" t="e">
        <f t="shared" si="15"/>
        <v>#N/A</v>
      </c>
      <c r="AC45" s="24"/>
      <c r="AD45" s="24">
        <f t="shared" si="16"/>
        <v>0</v>
      </c>
      <c r="AE45" s="26" t="e">
        <f>VLOOKUP(AD45,Tablas!$A$6:$D$13,1)</f>
        <v>#N/A</v>
      </c>
      <c r="AF45" s="26" t="e">
        <f t="shared" si="17"/>
        <v>#N/A</v>
      </c>
      <c r="AG45" s="79" t="e">
        <f>VLOOKUP(AD45,Tablas!$A$6:$D$13,4)</f>
        <v>#N/A</v>
      </c>
      <c r="AH45" s="26" t="e">
        <f t="shared" si="18"/>
        <v>#N/A</v>
      </c>
      <c r="AI45" s="26" t="e">
        <f>VLOOKUP(AD45,Tablas!$A$6:$D$13,3)</f>
        <v>#N/A</v>
      </c>
      <c r="AJ45" s="24" t="e">
        <f t="shared" si="19"/>
        <v>#N/A</v>
      </c>
      <c r="AK45" s="24"/>
      <c r="AL45" s="31" t="e">
        <f t="shared" si="20"/>
        <v>#N/A</v>
      </c>
      <c r="AM45" s="28">
        <f>VLOOKUP(AD45,Tablas!$A$19:$D$26,4)</f>
        <v>0</v>
      </c>
      <c r="AN45" s="27" t="e">
        <f t="shared" si="21"/>
        <v>#N/A</v>
      </c>
      <c r="AO45" s="61">
        <f>VLOOKUP(AD45,Tablas!$A$19:$D$26,3)</f>
        <v>0</v>
      </c>
      <c r="AP45" s="27" t="e">
        <f t="shared" si="22"/>
        <v>#N/A</v>
      </c>
      <c r="AQ45" s="29">
        <f t="shared" si="23"/>
        <v>1</v>
      </c>
      <c r="AR45" s="68" t="e">
        <f t="shared" si="24"/>
        <v>#N/A</v>
      </c>
      <c r="AS45" s="31" t="e">
        <f t="shared" si="25"/>
        <v>#N/A</v>
      </c>
      <c r="AT45" s="24"/>
      <c r="AU45" s="24" t="e">
        <f t="shared" si="26"/>
        <v>#N/A</v>
      </c>
      <c r="AV45" s="68" t="e">
        <f t="shared" si="27"/>
        <v>#N/A</v>
      </c>
      <c r="AW45" s="32" t="s">
        <v>60</v>
      </c>
      <c r="AX45" s="24" t="e">
        <f t="shared" si="28"/>
        <v>#N/A</v>
      </c>
      <c r="AY45" s="24"/>
      <c r="AZ45" s="24" t="e">
        <f t="shared" si="29"/>
        <v>#N/A</v>
      </c>
      <c r="BA45" s="24" t="e">
        <f t="shared" si="30"/>
        <v>#N/A</v>
      </c>
      <c r="BB45" s="24" t="e">
        <f t="shared" si="31"/>
        <v>#N/A</v>
      </c>
      <c r="BC45" s="24">
        <f t="shared" si="32"/>
        <v>0</v>
      </c>
      <c r="BD45" s="33" t="e">
        <f t="shared" si="33"/>
        <v>#N/A</v>
      </c>
      <c r="BE45" s="24">
        <f t="shared" si="34"/>
        <v>0</v>
      </c>
    </row>
    <row r="46" spans="1:57" s="34" customFormat="1" ht="12">
      <c r="A46" s="54">
        <f>+Aguinaldo!A47</f>
        <v>0</v>
      </c>
      <c r="B46" s="24">
        <f>Aguinaldo!D47*30.4</f>
        <v>0</v>
      </c>
      <c r="C46" s="24">
        <f>+Aguinaldo!I47</f>
        <v>0</v>
      </c>
      <c r="D46" s="24">
        <f t="shared" si="0"/>
        <v>0</v>
      </c>
      <c r="E46" s="24">
        <f t="shared" si="1"/>
        <v>0</v>
      </c>
      <c r="F46" s="24">
        <f t="shared" si="2"/>
        <v>0</v>
      </c>
      <c r="G46" s="25">
        <f t="shared" si="3"/>
        <v>0</v>
      </c>
      <c r="H46" s="25"/>
      <c r="I46" s="26" t="e">
        <f>VLOOKUP(G46,Tablas!$A$6:$D$13,1)</f>
        <v>#N/A</v>
      </c>
      <c r="J46" s="26" t="e">
        <f t="shared" si="4"/>
        <v>#N/A</v>
      </c>
      <c r="K46" s="79" t="e">
        <f>VLOOKUP(G46,Tablas!$A$6:$D$13,4)</f>
        <v>#N/A</v>
      </c>
      <c r="L46" s="26" t="e">
        <f t="shared" si="5"/>
        <v>#N/A</v>
      </c>
      <c r="M46" s="26" t="e">
        <f>VLOOKUP(G46,Tablas!$A$6:$D$13,3)</f>
        <v>#N/A</v>
      </c>
      <c r="N46" s="26" t="e">
        <f t="shared" si="6"/>
        <v>#N/A</v>
      </c>
      <c r="O46" s="24"/>
      <c r="P46" s="27" t="e">
        <f t="shared" si="7"/>
        <v>#N/A</v>
      </c>
      <c r="Q46" s="28">
        <f>VLOOKUP(G46,Tablas!$A$19:$D$26,4)</f>
        <v>0</v>
      </c>
      <c r="R46" s="27" t="e">
        <f t="shared" si="8"/>
        <v>#N/A</v>
      </c>
      <c r="S46" s="61">
        <f>VLOOKUP(G46,Tablas!$A$19:$D$26,3)</f>
        <v>0</v>
      </c>
      <c r="T46" s="27" t="e">
        <f t="shared" si="9"/>
        <v>#N/A</v>
      </c>
      <c r="U46" s="29">
        <f t="shared" si="10"/>
        <v>1</v>
      </c>
      <c r="V46" s="68" t="e">
        <f t="shared" si="11"/>
        <v>#N/A</v>
      </c>
      <c r="W46" s="27" t="e">
        <f t="shared" si="12"/>
        <v>#N/A</v>
      </c>
      <c r="X46" s="24"/>
      <c r="Y46" s="24" t="e">
        <f t="shared" si="13"/>
        <v>#N/A</v>
      </c>
      <c r="Z46" s="68" t="e">
        <f t="shared" si="14"/>
        <v>#N/A</v>
      </c>
      <c r="AA46" s="30" t="s">
        <v>60</v>
      </c>
      <c r="AB46" s="24" t="e">
        <f t="shared" si="15"/>
        <v>#N/A</v>
      </c>
      <c r="AC46" s="24"/>
      <c r="AD46" s="24">
        <f t="shared" si="16"/>
        <v>0</v>
      </c>
      <c r="AE46" s="26" t="e">
        <f>VLOOKUP(AD46,Tablas!$A$6:$D$13,1)</f>
        <v>#N/A</v>
      </c>
      <c r="AF46" s="26" t="e">
        <f t="shared" si="17"/>
        <v>#N/A</v>
      </c>
      <c r="AG46" s="79" t="e">
        <f>VLOOKUP(AD46,Tablas!$A$6:$D$13,4)</f>
        <v>#N/A</v>
      </c>
      <c r="AH46" s="26" t="e">
        <f t="shared" si="18"/>
        <v>#N/A</v>
      </c>
      <c r="AI46" s="26" t="e">
        <f>VLOOKUP(AD46,Tablas!$A$6:$D$13,3)</f>
        <v>#N/A</v>
      </c>
      <c r="AJ46" s="24" t="e">
        <f t="shared" si="19"/>
        <v>#N/A</v>
      </c>
      <c r="AK46" s="24"/>
      <c r="AL46" s="31" t="e">
        <f t="shared" si="20"/>
        <v>#N/A</v>
      </c>
      <c r="AM46" s="28">
        <f>VLOOKUP(AD46,Tablas!$A$19:$D$26,4)</f>
        <v>0</v>
      </c>
      <c r="AN46" s="27" t="e">
        <f t="shared" si="21"/>
        <v>#N/A</v>
      </c>
      <c r="AO46" s="61">
        <f>VLOOKUP(AD46,Tablas!$A$19:$D$26,3)</f>
        <v>0</v>
      </c>
      <c r="AP46" s="27" t="e">
        <f t="shared" si="22"/>
        <v>#N/A</v>
      </c>
      <c r="AQ46" s="29">
        <f t="shared" si="23"/>
        <v>1</v>
      </c>
      <c r="AR46" s="68" t="e">
        <f t="shared" si="24"/>
        <v>#N/A</v>
      </c>
      <c r="AS46" s="31" t="e">
        <f t="shared" si="25"/>
        <v>#N/A</v>
      </c>
      <c r="AT46" s="24"/>
      <c r="AU46" s="24" t="e">
        <f t="shared" si="26"/>
        <v>#N/A</v>
      </c>
      <c r="AV46" s="68" t="e">
        <f t="shared" si="27"/>
        <v>#N/A</v>
      </c>
      <c r="AW46" s="32" t="s">
        <v>60</v>
      </c>
      <c r="AX46" s="24" t="e">
        <f t="shared" si="28"/>
        <v>#N/A</v>
      </c>
      <c r="AY46" s="24"/>
      <c r="AZ46" s="24" t="e">
        <f t="shared" si="29"/>
        <v>#N/A</v>
      </c>
      <c r="BA46" s="24" t="e">
        <f t="shared" si="30"/>
        <v>#N/A</v>
      </c>
      <c r="BB46" s="24" t="e">
        <f t="shared" si="31"/>
        <v>#N/A</v>
      </c>
      <c r="BC46" s="24">
        <f t="shared" si="32"/>
        <v>0</v>
      </c>
      <c r="BD46" s="33" t="e">
        <f t="shared" si="33"/>
        <v>#N/A</v>
      </c>
      <c r="BE46" s="24">
        <f t="shared" si="34"/>
        <v>0</v>
      </c>
    </row>
    <row r="47" spans="1:57" s="34" customFormat="1" ht="12">
      <c r="A47" s="54">
        <f>+Aguinaldo!A48</f>
        <v>0</v>
      </c>
      <c r="B47" s="24">
        <f>Aguinaldo!D48*30.4</f>
        <v>0</v>
      </c>
      <c r="C47" s="24">
        <f>+Aguinaldo!I48</f>
        <v>0</v>
      </c>
      <c r="D47" s="24">
        <f t="shared" si="0"/>
        <v>0</v>
      </c>
      <c r="E47" s="24">
        <f t="shared" si="1"/>
        <v>0</v>
      </c>
      <c r="F47" s="24">
        <f t="shared" si="2"/>
        <v>0</v>
      </c>
      <c r="G47" s="25">
        <f t="shared" si="3"/>
        <v>0</v>
      </c>
      <c r="H47" s="25"/>
      <c r="I47" s="26" t="e">
        <f>VLOOKUP(G47,Tablas!$A$6:$D$13,1)</f>
        <v>#N/A</v>
      </c>
      <c r="J47" s="26" t="e">
        <f t="shared" si="4"/>
        <v>#N/A</v>
      </c>
      <c r="K47" s="79" t="e">
        <f>VLOOKUP(G47,Tablas!$A$6:$D$13,4)</f>
        <v>#N/A</v>
      </c>
      <c r="L47" s="26" t="e">
        <f t="shared" si="5"/>
        <v>#N/A</v>
      </c>
      <c r="M47" s="26" t="e">
        <f>VLOOKUP(G47,Tablas!$A$6:$D$13,3)</f>
        <v>#N/A</v>
      </c>
      <c r="N47" s="26" t="e">
        <f t="shared" si="6"/>
        <v>#N/A</v>
      </c>
      <c r="O47" s="24"/>
      <c r="P47" s="27" t="e">
        <f t="shared" si="7"/>
        <v>#N/A</v>
      </c>
      <c r="Q47" s="28">
        <f>VLOOKUP(G47,Tablas!$A$19:$D$26,4)</f>
        <v>0</v>
      </c>
      <c r="R47" s="27" t="e">
        <f t="shared" si="8"/>
        <v>#N/A</v>
      </c>
      <c r="S47" s="61">
        <f>VLOOKUP(G47,Tablas!$A$19:$D$26,3)</f>
        <v>0</v>
      </c>
      <c r="T47" s="27" t="e">
        <f t="shared" si="9"/>
        <v>#N/A</v>
      </c>
      <c r="U47" s="29">
        <f t="shared" si="10"/>
        <v>1</v>
      </c>
      <c r="V47" s="68" t="e">
        <f t="shared" si="11"/>
        <v>#N/A</v>
      </c>
      <c r="W47" s="27" t="e">
        <f t="shared" si="12"/>
        <v>#N/A</v>
      </c>
      <c r="X47" s="24"/>
      <c r="Y47" s="24" t="e">
        <f t="shared" si="13"/>
        <v>#N/A</v>
      </c>
      <c r="Z47" s="68" t="e">
        <f t="shared" si="14"/>
        <v>#N/A</v>
      </c>
      <c r="AA47" s="30" t="s">
        <v>60</v>
      </c>
      <c r="AB47" s="24" t="e">
        <f t="shared" si="15"/>
        <v>#N/A</v>
      </c>
      <c r="AC47" s="24"/>
      <c r="AD47" s="24">
        <f t="shared" si="16"/>
        <v>0</v>
      </c>
      <c r="AE47" s="26" t="e">
        <f>VLOOKUP(AD47,Tablas!$A$6:$D$13,1)</f>
        <v>#N/A</v>
      </c>
      <c r="AF47" s="26" t="e">
        <f t="shared" si="17"/>
        <v>#N/A</v>
      </c>
      <c r="AG47" s="79" t="e">
        <f>VLOOKUP(AD47,Tablas!$A$6:$D$13,4)</f>
        <v>#N/A</v>
      </c>
      <c r="AH47" s="26" t="e">
        <f t="shared" si="18"/>
        <v>#N/A</v>
      </c>
      <c r="AI47" s="26" t="e">
        <f>VLOOKUP(AD47,Tablas!$A$6:$D$13,3)</f>
        <v>#N/A</v>
      </c>
      <c r="AJ47" s="24" t="e">
        <f t="shared" si="19"/>
        <v>#N/A</v>
      </c>
      <c r="AK47" s="24"/>
      <c r="AL47" s="31" t="e">
        <f t="shared" si="20"/>
        <v>#N/A</v>
      </c>
      <c r="AM47" s="28">
        <f>VLOOKUP(AD47,Tablas!$A$19:$D$26,4)</f>
        <v>0</v>
      </c>
      <c r="AN47" s="27" t="e">
        <f t="shared" si="21"/>
        <v>#N/A</v>
      </c>
      <c r="AO47" s="61">
        <f>VLOOKUP(AD47,Tablas!$A$19:$D$26,3)</f>
        <v>0</v>
      </c>
      <c r="AP47" s="27" t="e">
        <f t="shared" si="22"/>
        <v>#N/A</v>
      </c>
      <c r="AQ47" s="29">
        <f t="shared" si="23"/>
        <v>1</v>
      </c>
      <c r="AR47" s="68" t="e">
        <f t="shared" si="24"/>
        <v>#N/A</v>
      </c>
      <c r="AS47" s="31" t="e">
        <f t="shared" si="25"/>
        <v>#N/A</v>
      </c>
      <c r="AT47" s="24"/>
      <c r="AU47" s="24" t="e">
        <f t="shared" si="26"/>
        <v>#N/A</v>
      </c>
      <c r="AV47" s="68" t="e">
        <f t="shared" si="27"/>
        <v>#N/A</v>
      </c>
      <c r="AW47" s="32" t="s">
        <v>60</v>
      </c>
      <c r="AX47" s="24" t="e">
        <f t="shared" si="28"/>
        <v>#N/A</v>
      </c>
      <c r="AY47" s="24"/>
      <c r="AZ47" s="24" t="e">
        <f t="shared" si="29"/>
        <v>#N/A</v>
      </c>
      <c r="BA47" s="24" t="e">
        <f t="shared" si="30"/>
        <v>#N/A</v>
      </c>
      <c r="BB47" s="24" t="e">
        <f t="shared" si="31"/>
        <v>#N/A</v>
      </c>
      <c r="BC47" s="24">
        <f t="shared" si="32"/>
        <v>0</v>
      </c>
      <c r="BD47" s="33" t="e">
        <f t="shared" si="33"/>
        <v>#N/A</v>
      </c>
      <c r="BE47" s="24">
        <f t="shared" si="34"/>
        <v>0</v>
      </c>
    </row>
    <row r="48" spans="1:57" s="34" customFormat="1" ht="12">
      <c r="A48" s="54">
        <f>+Aguinaldo!A49</f>
        <v>0</v>
      </c>
      <c r="B48" s="24">
        <f>Aguinaldo!D49*30.4</f>
        <v>0</v>
      </c>
      <c r="C48" s="24">
        <f>+Aguinaldo!I49</f>
        <v>0</v>
      </c>
      <c r="D48" s="24">
        <f t="shared" si="0"/>
        <v>0</v>
      </c>
      <c r="E48" s="24">
        <f t="shared" si="1"/>
        <v>0</v>
      </c>
      <c r="F48" s="24">
        <f t="shared" si="2"/>
        <v>0</v>
      </c>
      <c r="G48" s="25">
        <f t="shared" si="3"/>
        <v>0</v>
      </c>
      <c r="H48" s="25"/>
      <c r="I48" s="26" t="e">
        <f>VLOOKUP(G48,Tablas!$A$6:$D$13,1)</f>
        <v>#N/A</v>
      </c>
      <c r="J48" s="26" t="e">
        <f t="shared" si="4"/>
        <v>#N/A</v>
      </c>
      <c r="K48" s="79" t="e">
        <f>VLOOKUP(G48,Tablas!$A$6:$D$13,4)</f>
        <v>#N/A</v>
      </c>
      <c r="L48" s="26" t="e">
        <f t="shared" si="5"/>
        <v>#N/A</v>
      </c>
      <c r="M48" s="26" t="e">
        <f>VLOOKUP(G48,Tablas!$A$6:$D$13,3)</f>
        <v>#N/A</v>
      </c>
      <c r="N48" s="26" t="e">
        <f t="shared" si="6"/>
        <v>#N/A</v>
      </c>
      <c r="O48" s="24"/>
      <c r="P48" s="27" t="e">
        <f t="shared" si="7"/>
        <v>#N/A</v>
      </c>
      <c r="Q48" s="28">
        <f>VLOOKUP(G48,Tablas!$A$19:$D$26,4)</f>
        <v>0</v>
      </c>
      <c r="R48" s="27" t="e">
        <f t="shared" si="8"/>
        <v>#N/A</v>
      </c>
      <c r="S48" s="61">
        <f>VLOOKUP(G48,Tablas!$A$19:$D$26,3)</f>
        <v>0</v>
      </c>
      <c r="T48" s="27" t="e">
        <f t="shared" si="9"/>
        <v>#N/A</v>
      </c>
      <c r="U48" s="29">
        <f t="shared" si="10"/>
        <v>1</v>
      </c>
      <c r="V48" s="68" t="e">
        <f t="shared" si="11"/>
        <v>#N/A</v>
      </c>
      <c r="W48" s="27" t="e">
        <f t="shared" si="12"/>
        <v>#N/A</v>
      </c>
      <c r="X48" s="24"/>
      <c r="Y48" s="24" t="e">
        <f t="shared" si="13"/>
        <v>#N/A</v>
      </c>
      <c r="Z48" s="68" t="e">
        <f t="shared" si="14"/>
        <v>#N/A</v>
      </c>
      <c r="AA48" s="30" t="s">
        <v>60</v>
      </c>
      <c r="AB48" s="24" t="e">
        <f t="shared" si="15"/>
        <v>#N/A</v>
      </c>
      <c r="AC48" s="24"/>
      <c r="AD48" s="24">
        <f t="shared" si="16"/>
        <v>0</v>
      </c>
      <c r="AE48" s="26" t="e">
        <f>VLOOKUP(AD48,Tablas!$A$6:$D$13,1)</f>
        <v>#N/A</v>
      </c>
      <c r="AF48" s="26" t="e">
        <f t="shared" si="17"/>
        <v>#N/A</v>
      </c>
      <c r="AG48" s="79" t="e">
        <f>VLOOKUP(AD48,Tablas!$A$6:$D$13,4)</f>
        <v>#N/A</v>
      </c>
      <c r="AH48" s="26" t="e">
        <f t="shared" si="18"/>
        <v>#N/A</v>
      </c>
      <c r="AI48" s="26" t="e">
        <f>VLOOKUP(AD48,Tablas!$A$6:$D$13,3)</f>
        <v>#N/A</v>
      </c>
      <c r="AJ48" s="24" t="e">
        <f t="shared" si="19"/>
        <v>#N/A</v>
      </c>
      <c r="AK48" s="24"/>
      <c r="AL48" s="31" t="e">
        <f t="shared" si="20"/>
        <v>#N/A</v>
      </c>
      <c r="AM48" s="28">
        <f>VLOOKUP(AD48,Tablas!$A$19:$D$26,4)</f>
        <v>0</v>
      </c>
      <c r="AN48" s="27" t="e">
        <f t="shared" si="21"/>
        <v>#N/A</v>
      </c>
      <c r="AO48" s="61">
        <f>VLOOKUP(AD48,Tablas!$A$19:$D$26,3)</f>
        <v>0</v>
      </c>
      <c r="AP48" s="27" t="e">
        <f t="shared" si="22"/>
        <v>#N/A</v>
      </c>
      <c r="AQ48" s="29">
        <f t="shared" si="23"/>
        <v>1</v>
      </c>
      <c r="AR48" s="68" t="e">
        <f t="shared" si="24"/>
        <v>#N/A</v>
      </c>
      <c r="AS48" s="31" t="e">
        <f t="shared" si="25"/>
        <v>#N/A</v>
      </c>
      <c r="AT48" s="24"/>
      <c r="AU48" s="24" t="e">
        <f t="shared" si="26"/>
        <v>#N/A</v>
      </c>
      <c r="AV48" s="68" t="e">
        <f t="shared" si="27"/>
        <v>#N/A</v>
      </c>
      <c r="AW48" s="32" t="s">
        <v>60</v>
      </c>
      <c r="AX48" s="24" t="e">
        <f t="shared" si="28"/>
        <v>#N/A</v>
      </c>
      <c r="AY48" s="24"/>
      <c r="AZ48" s="24" t="e">
        <f t="shared" si="29"/>
        <v>#N/A</v>
      </c>
      <c r="BA48" s="24" t="e">
        <f t="shared" si="30"/>
        <v>#N/A</v>
      </c>
      <c r="BB48" s="24" t="e">
        <f t="shared" si="31"/>
        <v>#N/A</v>
      </c>
      <c r="BC48" s="24">
        <f t="shared" si="32"/>
        <v>0</v>
      </c>
      <c r="BD48" s="33" t="e">
        <f t="shared" si="33"/>
        <v>#N/A</v>
      </c>
      <c r="BE48" s="24">
        <f t="shared" si="34"/>
        <v>0</v>
      </c>
    </row>
    <row r="49" spans="1:57" s="34" customFormat="1" ht="12">
      <c r="A49" s="54">
        <f>+Aguinaldo!A50</f>
        <v>0</v>
      </c>
      <c r="B49" s="24">
        <f>Aguinaldo!D50*30.4</f>
        <v>0</v>
      </c>
      <c r="C49" s="24">
        <f>+Aguinaldo!I50</f>
        <v>0</v>
      </c>
      <c r="D49" s="24">
        <f t="shared" si="0"/>
        <v>0</v>
      </c>
      <c r="E49" s="24">
        <f t="shared" si="1"/>
        <v>0</v>
      </c>
      <c r="F49" s="24">
        <f t="shared" si="2"/>
        <v>0</v>
      </c>
      <c r="G49" s="25">
        <f t="shared" si="3"/>
        <v>0</v>
      </c>
      <c r="H49" s="25"/>
      <c r="I49" s="26" t="e">
        <f>VLOOKUP(G49,Tablas!$A$6:$D$13,1)</f>
        <v>#N/A</v>
      </c>
      <c r="J49" s="26" t="e">
        <f t="shared" si="4"/>
        <v>#N/A</v>
      </c>
      <c r="K49" s="79" t="e">
        <f>VLOOKUP(G49,Tablas!$A$6:$D$13,4)</f>
        <v>#N/A</v>
      </c>
      <c r="L49" s="26" t="e">
        <f t="shared" si="5"/>
        <v>#N/A</v>
      </c>
      <c r="M49" s="26" t="e">
        <f>VLOOKUP(G49,Tablas!$A$6:$D$13,3)</f>
        <v>#N/A</v>
      </c>
      <c r="N49" s="26" t="e">
        <f t="shared" si="6"/>
        <v>#N/A</v>
      </c>
      <c r="O49" s="24"/>
      <c r="P49" s="27" t="e">
        <f t="shared" si="7"/>
        <v>#N/A</v>
      </c>
      <c r="Q49" s="28">
        <f>VLOOKUP(G49,Tablas!$A$19:$D$26,4)</f>
        <v>0</v>
      </c>
      <c r="R49" s="27" t="e">
        <f t="shared" si="8"/>
        <v>#N/A</v>
      </c>
      <c r="S49" s="61">
        <f>VLOOKUP(G49,Tablas!$A$19:$D$26,3)</f>
        <v>0</v>
      </c>
      <c r="T49" s="27" t="e">
        <f t="shared" si="9"/>
        <v>#N/A</v>
      </c>
      <c r="U49" s="29">
        <f t="shared" si="10"/>
        <v>1</v>
      </c>
      <c r="V49" s="68" t="e">
        <f t="shared" si="11"/>
        <v>#N/A</v>
      </c>
      <c r="W49" s="27" t="e">
        <f t="shared" si="12"/>
        <v>#N/A</v>
      </c>
      <c r="X49" s="24"/>
      <c r="Y49" s="24" t="e">
        <f t="shared" si="13"/>
        <v>#N/A</v>
      </c>
      <c r="Z49" s="68" t="e">
        <f t="shared" si="14"/>
        <v>#N/A</v>
      </c>
      <c r="AA49" s="30" t="s">
        <v>60</v>
      </c>
      <c r="AB49" s="24" t="e">
        <f t="shared" si="15"/>
        <v>#N/A</v>
      </c>
      <c r="AC49" s="24"/>
      <c r="AD49" s="24">
        <f t="shared" si="16"/>
        <v>0</v>
      </c>
      <c r="AE49" s="26" t="e">
        <f>VLOOKUP(AD49,Tablas!$A$6:$D$13,1)</f>
        <v>#N/A</v>
      </c>
      <c r="AF49" s="26" t="e">
        <f t="shared" si="17"/>
        <v>#N/A</v>
      </c>
      <c r="AG49" s="79" t="e">
        <f>VLOOKUP(AD49,Tablas!$A$6:$D$13,4)</f>
        <v>#N/A</v>
      </c>
      <c r="AH49" s="26" t="e">
        <f t="shared" si="18"/>
        <v>#N/A</v>
      </c>
      <c r="AI49" s="26" t="e">
        <f>VLOOKUP(AD49,Tablas!$A$6:$D$13,3)</f>
        <v>#N/A</v>
      </c>
      <c r="AJ49" s="24" t="e">
        <f t="shared" si="19"/>
        <v>#N/A</v>
      </c>
      <c r="AK49" s="24"/>
      <c r="AL49" s="31" t="e">
        <f t="shared" si="20"/>
        <v>#N/A</v>
      </c>
      <c r="AM49" s="28">
        <f>VLOOKUP(AD49,Tablas!$A$19:$D$26,4)</f>
        <v>0</v>
      </c>
      <c r="AN49" s="27" t="e">
        <f t="shared" si="21"/>
        <v>#N/A</v>
      </c>
      <c r="AO49" s="61">
        <f>VLOOKUP(AD49,Tablas!$A$19:$D$26,3)</f>
        <v>0</v>
      </c>
      <c r="AP49" s="27" t="e">
        <f t="shared" si="22"/>
        <v>#N/A</v>
      </c>
      <c r="AQ49" s="29">
        <f t="shared" si="23"/>
        <v>1</v>
      </c>
      <c r="AR49" s="68" t="e">
        <f t="shared" si="24"/>
        <v>#N/A</v>
      </c>
      <c r="AS49" s="31" t="e">
        <f t="shared" si="25"/>
        <v>#N/A</v>
      </c>
      <c r="AT49" s="24"/>
      <c r="AU49" s="24" t="e">
        <f t="shared" si="26"/>
        <v>#N/A</v>
      </c>
      <c r="AV49" s="68" t="e">
        <f t="shared" si="27"/>
        <v>#N/A</v>
      </c>
      <c r="AW49" s="32" t="s">
        <v>60</v>
      </c>
      <c r="AX49" s="24" t="e">
        <f t="shared" si="28"/>
        <v>#N/A</v>
      </c>
      <c r="AY49" s="24"/>
      <c r="AZ49" s="24" t="e">
        <f t="shared" si="29"/>
        <v>#N/A</v>
      </c>
      <c r="BA49" s="24" t="e">
        <f t="shared" si="30"/>
        <v>#N/A</v>
      </c>
      <c r="BB49" s="24" t="e">
        <f t="shared" si="31"/>
        <v>#N/A</v>
      </c>
      <c r="BC49" s="24">
        <f t="shared" si="32"/>
        <v>0</v>
      </c>
      <c r="BD49" s="33" t="e">
        <f t="shared" si="33"/>
        <v>#N/A</v>
      </c>
      <c r="BE49" s="24">
        <f t="shared" si="34"/>
        <v>0</v>
      </c>
    </row>
    <row r="50" spans="1:57" s="34" customFormat="1" ht="12">
      <c r="A50" s="54">
        <f>+Aguinaldo!A51</f>
        <v>0</v>
      </c>
      <c r="B50" s="24">
        <f>Aguinaldo!D51*30.4</f>
        <v>0</v>
      </c>
      <c r="C50" s="24">
        <f>+Aguinaldo!I51</f>
        <v>0</v>
      </c>
      <c r="D50" s="24">
        <f t="shared" si="0"/>
        <v>0</v>
      </c>
      <c r="E50" s="24">
        <f t="shared" si="1"/>
        <v>0</v>
      </c>
      <c r="F50" s="24">
        <f t="shared" si="2"/>
        <v>0</v>
      </c>
      <c r="G50" s="25">
        <f t="shared" si="3"/>
        <v>0</v>
      </c>
      <c r="H50" s="25"/>
      <c r="I50" s="26" t="e">
        <f>VLOOKUP(G50,Tablas!$A$6:$D$13,1)</f>
        <v>#N/A</v>
      </c>
      <c r="J50" s="26" t="e">
        <f t="shared" si="4"/>
        <v>#N/A</v>
      </c>
      <c r="K50" s="79" t="e">
        <f>VLOOKUP(G50,Tablas!$A$6:$D$13,4)</f>
        <v>#N/A</v>
      </c>
      <c r="L50" s="26" t="e">
        <f t="shared" si="5"/>
        <v>#N/A</v>
      </c>
      <c r="M50" s="26" t="e">
        <f>VLOOKUP(G50,Tablas!$A$6:$D$13,3)</f>
        <v>#N/A</v>
      </c>
      <c r="N50" s="26" t="e">
        <f t="shared" si="6"/>
        <v>#N/A</v>
      </c>
      <c r="O50" s="24"/>
      <c r="P50" s="27" t="e">
        <f t="shared" si="7"/>
        <v>#N/A</v>
      </c>
      <c r="Q50" s="28">
        <f>VLOOKUP(G50,Tablas!$A$19:$D$26,4)</f>
        <v>0</v>
      </c>
      <c r="R50" s="27" t="e">
        <f t="shared" si="8"/>
        <v>#N/A</v>
      </c>
      <c r="S50" s="61">
        <f>VLOOKUP(G50,Tablas!$A$19:$D$26,3)</f>
        <v>0</v>
      </c>
      <c r="T50" s="27" t="e">
        <f t="shared" si="9"/>
        <v>#N/A</v>
      </c>
      <c r="U50" s="29">
        <f t="shared" si="10"/>
        <v>1</v>
      </c>
      <c r="V50" s="68" t="e">
        <f t="shared" si="11"/>
        <v>#N/A</v>
      </c>
      <c r="W50" s="27" t="e">
        <f t="shared" si="12"/>
        <v>#N/A</v>
      </c>
      <c r="X50" s="24"/>
      <c r="Y50" s="24" t="e">
        <f t="shared" si="13"/>
        <v>#N/A</v>
      </c>
      <c r="Z50" s="68" t="e">
        <f t="shared" si="14"/>
        <v>#N/A</v>
      </c>
      <c r="AA50" s="30" t="s">
        <v>60</v>
      </c>
      <c r="AB50" s="24" t="e">
        <f t="shared" si="15"/>
        <v>#N/A</v>
      </c>
      <c r="AC50" s="24"/>
      <c r="AD50" s="24">
        <f t="shared" si="16"/>
        <v>0</v>
      </c>
      <c r="AE50" s="26" t="e">
        <f>VLOOKUP(AD50,Tablas!$A$6:$D$13,1)</f>
        <v>#N/A</v>
      </c>
      <c r="AF50" s="26" t="e">
        <f t="shared" si="17"/>
        <v>#N/A</v>
      </c>
      <c r="AG50" s="79" t="e">
        <f>VLOOKUP(AD50,Tablas!$A$6:$D$13,4)</f>
        <v>#N/A</v>
      </c>
      <c r="AH50" s="26" t="e">
        <f t="shared" si="18"/>
        <v>#N/A</v>
      </c>
      <c r="AI50" s="26" t="e">
        <f>VLOOKUP(AD50,Tablas!$A$6:$D$13,3)</f>
        <v>#N/A</v>
      </c>
      <c r="AJ50" s="24" t="e">
        <f t="shared" si="19"/>
        <v>#N/A</v>
      </c>
      <c r="AK50" s="24"/>
      <c r="AL50" s="31" t="e">
        <f t="shared" si="20"/>
        <v>#N/A</v>
      </c>
      <c r="AM50" s="28">
        <f>VLOOKUP(AD50,Tablas!$A$19:$D$26,4)</f>
        <v>0</v>
      </c>
      <c r="AN50" s="27" t="e">
        <f t="shared" si="21"/>
        <v>#N/A</v>
      </c>
      <c r="AO50" s="61">
        <f>VLOOKUP(AD50,Tablas!$A$19:$D$26,3)</f>
        <v>0</v>
      </c>
      <c r="AP50" s="27" t="e">
        <f t="shared" si="22"/>
        <v>#N/A</v>
      </c>
      <c r="AQ50" s="29">
        <f t="shared" si="23"/>
        <v>1</v>
      </c>
      <c r="AR50" s="68" t="e">
        <f t="shared" si="24"/>
        <v>#N/A</v>
      </c>
      <c r="AS50" s="31" t="e">
        <f t="shared" si="25"/>
        <v>#N/A</v>
      </c>
      <c r="AT50" s="24"/>
      <c r="AU50" s="24" t="e">
        <f t="shared" si="26"/>
        <v>#N/A</v>
      </c>
      <c r="AV50" s="68" t="e">
        <f t="shared" si="27"/>
        <v>#N/A</v>
      </c>
      <c r="AW50" s="32" t="s">
        <v>60</v>
      </c>
      <c r="AX50" s="24" t="e">
        <f t="shared" si="28"/>
        <v>#N/A</v>
      </c>
      <c r="AY50" s="24"/>
      <c r="AZ50" s="24" t="e">
        <f t="shared" si="29"/>
        <v>#N/A</v>
      </c>
      <c r="BA50" s="24" t="e">
        <f t="shared" si="30"/>
        <v>#N/A</v>
      </c>
      <c r="BB50" s="24" t="e">
        <f t="shared" si="31"/>
        <v>#N/A</v>
      </c>
      <c r="BC50" s="24">
        <f t="shared" si="32"/>
        <v>0</v>
      </c>
      <c r="BD50" s="33" t="e">
        <f t="shared" si="33"/>
        <v>#N/A</v>
      </c>
      <c r="BE50" s="24">
        <f t="shared" si="34"/>
        <v>0</v>
      </c>
    </row>
    <row r="51" spans="1:57" s="34" customFormat="1" ht="12">
      <c r="A51" s="54">
        <f>+Aguinaldo!A52</f>
        <v>0</v>
      </c>
      <c r="B51" s="24">
        <f>Aguinaldo!D52*30.4</f>
        <v>0</v>
      </c>
      <c r="C51" s="24">
        <f>+Aguinaldo!I52</f>
        <v>0</v>
      </c>
      <c r="D51" s="24">
        <f t="shared" si="0"/>
        <v>0</v>
      </c>
      <c r="E51" s="24">
        <f t="shared" si="1"/>
        <v>0</v>
      </c>
      <c r="F51" s="24">
        <f t="shared" si="2"/>
        <v>0</v>
      </c>
      <c r="G51" s="25">
        <f t="shared" si="3"/>
        <v>0</v>
      </c>
      <c r="H51" s="25"/>
      <c r="I51" s="26" t="e">
        <f>VLOOKUP(G51,Tablas!$A$6:$D$13,1)</f>
        <v>#N/A</v>
      </c>
      <c r="J51" s="26" t="e">
        <f t="shared" si="4"/>
        <v>#N/A</v>
      </c>
      <c r="K51" s="79" t="e">
        <f>VLOOKUP(G51,Tablas!$A$6:$D$13,4)</f>
        <v>#N/A</v>
      </c>
      <c r="L51" s="26" t="e">
        <f t="shared" si="5"/>
        <v>#N/A</v>
      </c>
      <c r="M51" s="26" t="e">
        <f>VLOOKUP(G51,Tablas!$A$6:$D$13,3)</f>
        <v>#N/A</v>
      </c>
      <c r="N51" s="26" t="e">
        <f t="shared" si="6"/>
        <v>#N/A</v>
      </c>
      <c r="O51" s="24"/>
      <c r="P51" s="27" t="e">
        <f t="shared" si="7"/>
        <v>#N/A</v>
      </c>
      <c r="Q51" s="28">
        <f>VLOOKUP(G51,Tablas!$A$19:$D$26,4)</f>
        <v>0</v>
      </c>
      <c r="R51" s="27" t="e">
        <f t="shared" si="8"/>
        <v>#N/A</v>
      </c>
      <c r="S51" s="61">
        <f>VLOOKUP(G51,Tablas!$A$19:$D$26,3)</f>
        <v>0</v>
      </c>
      <c r="T51" s="27" t="e">
        <f t="shared" si="9"/>
        <v>#N/A</v>
      </c>
      <c r="U51" s="29">
        <f t="shared" si="10"/>
        <v>1</v>
      </c>
      <c r="V51" s="68" t="e">
        <f t="shared" si="11"/>
        <v>#N/A</v>
      </c>
      <c r="W51" s="27" t="e">
        <f t="shared" si="12"/>
        <v>#N/A</v>
      </c>
      <c r="X51" s="24"/>
      <c r="Y51" s="24" t="e">
        <f t="shared" si="13"/>
        <v>#N/A</v>
      </c>
      <c r="Z51" s="68" t="e">
        <f t="shared" si="14"/>
        <v>#N/A</v>
      </c>
      <c r="AA51" s="30" t="s">
        <v>60</v>
      </c>
      <c r="AB51" s="24" t="e">
        <f t="shared" si="15"/>
        <v>#N/A</v>
      </c>
      <c r="AC51" s="24"/>
      <c r="AD51" s="24">
        <f t="shared" si="16"/>
        <v>0</v>
      </c>
      <c r="AE51" s="26" t="e">
        <f>VLOOKUP(AD51,Tablas!$A$6:$D$13,1)</f>
        <v>#N/A</v>
      </c>
      <c r="AF51" s="26" t="e">
        <f t="shared" si="17"/>
        <v>#N/A</v>
      </c>
      <c r="AG51" s="79" t="e">
        <f>VLOOKUP(AD51,Tablas!$A$6:$D$13,4)</f>
        <v>#N/A</v>
      </c>
      <c r="AH51" s="26" t="e">
        <f t="shared" si="18"/>
        <v>#N/A</v>
      </c>
      <c r="AI51" s="26" t="e">
        <f>VLOOKUP(AD51,Tablas!$A$6:$D$13,3)</f>
        <v>#N/A</v>
      </c>
      <c r="AJ51" s="24" t="e">
        <f t="shared" si="19"/>
        <v>#N/A</v>
      </c>
      <c r="AK51" s="24"/>
      <c r="AL51" s="31" t="e">
        <f t="shared" si="20"/>
        <v>#N/A</v>
      </c>
      <c r="AM51" s="28">
        <f>VLOOKUP(AD51,Tablas!$A$19:$D$26,4)</f>
        <v>0</v>
      </c>
      <c r="AN51" s="27" t="e">
        <f t="shared" si="21"/>
        <v>#N/A</v>
      </c>
      <c r="AO51" s="61">
        <f>VLOOKUP(AD51,Tablas!$A$19:$D$26,3)</f>
        <v>0</v>
      </c>
      <c r="AP51" s="27" t="e">
        <f t="shared" si="22"/>
        <v>#N/A</v>
      </c>
      <c r="AQ51" s="29">
        <f t="shared" si="23"/>
        <v>1</v>
      </c>
      <c r="AR51" s="68" t="e">
        <f t="shared" si="24"/>
        <v>#N/A</v>
      </c>
      <c r="AS51" s="31" t="e">
        <f t="shared" si="25"/>
        <v>#N/A</v>
      </c>
      <c r="AT51" s="24"/>
      <c r="AU51" s="24" t="e">
        <f t="shared" si="26"/>
        <v>#N/A</v>
      </c>
      <c r="AV51" s="68" t="e">
        <f t="shared" si="27"/>
        <v>#N/A</v>
      </c>
      <c r="AW51" s="32" t="s">
        <v>60</v>
      </c>
      <c r="AX51" s="24" t="e">
        <f t="shared" si="28"/>
        <v>#N/A</v>
      </c>
      <c r="AY51" s="24"/>
      <c r="AZ51" s="24" t="e">
        <f t="shared" si="29"/>
        <v>#N/A</v>
      </c>
      <c r="BA51" s="24" t="e">
        <f t="shared" si="30"/>
        <v>#N/A</v>
      </c>
      <c r="BB51" s="24" t="e">
        <f t="shared" si="31"/>
        <v>#N/A</v>
      </c>
      <c r="BC51" s="24">
        <f t="shared" si="32"/>
        <v>0</v>
      </c>
      <c r="BD51" s="33" t="e">
        <f t="shared" si="33"/>
        <v>#N/A</v>
      </c>
      <c r="BE51" s="24">
        <f t="shared" si="34"/>
        <v>0</v>
      </c>
    </row>
    <row r="52" spans="1:57" s="34" customFormat="1" ht="12">
      <c r="A52" s="54">
        <f>+Aguinaldo!A53</f>
        <v>0</v>
      </c>
      <c r="B52" s="24">
        <f>Aguinaldo!D53*30.4</f>
        <v>0</v>
      </c>
      <c r="C52" s="24">
        <f>+Aguinaldo!I53</f>
        <v>0</v>
      </c>
      <c r="D52" s="24">
        <f t="shared" si="0"/>
        <v>0</v>
      </c>
      <c r="E52" s="24">
        <f t="shared" si="1"/>
        <v>0</v>
      </c>
      <c r="F52" s="24">
        <f t="shared" si="2"/>
        <v>0</v>
      </c>
      <c r="G52" s="25">
        <f t="shared" si="3"/>
        <v>0</v>
      </c>
      <c r="H52" s="25"/>
      <c r="I52" s="26" t="e">
        <f>VLOOKUP(G52,Tablas!$A$6:$D$13,1)</f>
        <v>#N/A</v>
      </c>
      <c r="J52" s="26" t="e">
        <f t="shared" si="4"/>
        <v>#N/A</v>
      </c>
      <c r="K52" s="79" t="e">
        <f>VLOOKUP(G52,Tablas!$A$6:$D$13,4)</f>
        <v>#N/A</v>
      </c>
      <c r="L52" s="26" t="e">
        <f t="shared" si="5"/>
        <v>#N/A</v>
      </c>
      <c r="M52" s="26" t="e">
        <f>VLOOKUP(G52,Tablas!$A$6:$D$13,3)</f>
        <v>#N/A</v>
      </c>
      <c r="N52" s="26" t="e">
        <f t="shared" si="6"/>
        <v>#N/A</v>
      </c>
      <c r="O52" s="24"/>
      <c r="P52" s="27" t="e">
        <f t="shared" si="7"/>
        <v>#N/A</v>
      </c>
      <c r="Q52" s="28">
        <f>VLOOKUP(G52,Tablas!$A$19:$D$26,4)</f>
        <v>0</v>
      </c>
      <c r="R52" s="27" t="e">
        <f t="shared" si="8"/>
        <v>#N/A</v>
      </c>
      <c r="S52" s="61">
        <f>VLOOKUP(G52,Tablas!$A$19:$D$26,3)</f>
        <v>0</v>
      </c>
      <c r="T52" s="27" t="e">
        <f t="shared" si="9"/>
        <v>#N/A</v>
      </c>
      <c r="U52" s="29">
        <f t="shared" si="10"/>
        <v>1</v>
      </c>
      <c r="V52" s="68" t="e">
        <f t="shared" si="11"/>
        <v>#N/A</v>
      </c>
      <c r="W52" s="27" t="e">
        <f t="shared" si="12"/>
        <v>#N/A</v>
      </c>
      <c r="X52" s="24"/>
      <c r="Y52" s="24" t="e">
        <f t="shared" si="13"/>
        <v>#N/A</v>
      </c>
      <c r="Z52" s="68" t="e">
        <f t="shared" si="14"/>
        <v>#N/A</v>
      </c>
      <c r="AA52" s="30" t="s">
        <v>60</v>
      </c>
      <c r="AB52" s="24" t="e">
        <f t="shared" si="15"/>
        <v>#N/A</v>
      </c>
      <c r="AC52" s="24"/>
      <c r="AD52" s="24">
        <f t="shared" si="16"/>
        <v>0</v>
      </c>
      <c r="AE52" s="26" t="e">
        <f>VLOOKUP(AD52,Tablas!$A$6:$D$13,1)</f>
        <v>#N/A</v>
      </c>
      <c r="AF52" s="26" t="e">
        <f t="shared" si="17"/>
        <v>#N/A</v>
      </c>
      <c r="AG52" s="79" t="e">
        <f>VLOOKUP(AD52,Tablas!$A$6:$D$13,4)</f>
        <v>#N/A</v>
      </c>
      <c r="AH52" s="26" t="e">
        <f t="shared" si="18"/>
        <v>#N/A</v>
      </c>
      <c r="AI52" s="26" t="e">
        <f>VLOOKUP(AD52,Tablas!$A$6:$D$13,3)</f>
        <v>#N/A</v>
      </c>
      <c r="AJ52" s="24" t="e">
        <f t="shared" si="19"/>
        <v>#N/A</v>
      </c>
      <c r="AK52" s="24"/>
      <c r="AL52" s="31" t="e">
        <f t="shared" si="20"/>
        <v>#N/A</v>
      </c>
      <c r="AM52" s="28">
        <f>VLOOKUP(AD52,Tablas!$A$19:$D$26,4)</f>
        <v>0</v>
      </c>
      <c r="AN52" s="27" t="e">
        <f t="shared" si="21"/>
        <v>#N/A</v>
      </c>
      <c r="AO52" s="61">
        <f>VLOOKUP(AD52,Tablas!$A$19:$D$26,3)</f>
        <v>0</v>
      </c>
      <c r="AP52" s="27" t="e">
        <f t="shared" si="22"/>
        <v>#N/A</v>
      </c>
      <c r="AQ52" s="29">
        <f t="shared" si="23"/>
        <v>1</v>
      </c>
      <c r="AR52" s="68" t="e">
        <f t="shared" si="24"/>
        <v>#N/A</v>
      </c>
      <c r="AS52" s="31" t="e">
        <f t="shared" si="25"/>
        <v>#N/A</v>
      </c>
      <c r="AT52" s="24"/>
      <c r="AU52" s="24" t="e">
        <f t="shared" si="26"/>
        <v>#N/A</v>
      </c>
      <c r="AV52" s="68" t="e">
        <f t="shared" si="27"/>
        <v>#N/A</v>
      </c>
      <c r="AW52" s="32" t="s">
        <v>60</v>
      </c>
      <c r="AX52" s="24" t="e">
        <f t="shared" si="28"/>
        <v>#N/A</v>
      </c>
      <c r="AY52" s="24"/>
      <c r="AZ52" s="24" t="e">
        <f t="shared" si="29"/>
        <v>#N/A</v>
      </c>
      <c r="BA52" s="24" t="e">
        <f t="shared" si="30"/>
        <v>#N/A</v>
      </c>
      <c r="BB52" s="24" t="e">
        <f t="shared" si="31"/>
        <v>#N/A</v>
      </c>
      <c r="BC52" s="24">
        <f t="shared" si="32"/>
        <v>0</v>
      </c>
      <c r="BD52" s="33" t="e">
        <f t="shared" si="33"/>
        <v>#N/A</v>
      </c>
      <c r="BE52" s="24">
        <f t="shared" si="34"/>
        <v>0</v>
      </c>
    </row>
    <row r="53" spans="1:57" s="34" customFormat="1" ht="12">
      <c r="A53" s="54">
        <f>+Aguinaldo!A54</f>
        <v>0</v>
      </c>
      <c r="B53" s="24">
        <f>Aguinaldo!D54*30.4</f>
        <v>0</v>
      </c>
      <c r="C53" s="24">
        <f>+Aguinaldo!I54</f>
        <v>0</v>
      </c>
      <c r="D53" s="24">
        <f t="shared" si="0"/>
        <v>0</v>
      </c>
      <c r="E53" s="24">
        <f t="shared" si="1"/>
        <v>0</v>
      </c>
      <c r="F53" s="24">
        <f t="shared" si="2"/>
        <v>0</v>
      </c>
      <c r="G53" s="25">
        <f t="shared" si="3"/>
        <v>0</v>
      </c>
      <c r="H53" s="25"/>
      <c r="I53" s="26" t="e">
        <f>VLOOKUP(G53,Tablas!$A$6:$D$13,1)</f>
        <v>#N/A</v>
      </c>
      <c r="J53" s="26" t="e">
        <f t="shared" si="4"/>
        <v>#N/A</v>
      </c>
      <c r="K53" s="79" t="e">
        <f>VLOOKUP(G53,Tablas!$A$6:$D$13,4)</f>
        <v>#N/A</v>
      </c>
      <c r="L53" s="26" t="e">
        <f t="shared" si="5"/>
        <v>#N/A</v>
      </c>
      <c r="M53" s="26" t="e">
        <f>VLOOKUP(G53,Tablas!$A$6:$D$13,3)</f>
        <v>#N/A</v>
      </c>
      <c r="N53" s="26" t="e">
        <f t="shared" si="6"/>
        <v>#N/A</v>
      </c>
      <c r="O53" s="24"/>
      <c r="P53" s="27" t="e">
        <f t="shared" si="7"/>
        <v>#N/A</v>
      </c>
      <c r="Q53" s="28">
        <f>VLOOKUP(G53,Tablas!$A$19:$D$26,4)</f>
        <v>0</v>
      </c>
      <c r="R53" s="27" t="e">
        <f t="shared" si="8"/>
        <v>#N/A</v>
      </c>
      <c r="S53" s="61">
        <f>VLOOKUP(G53,Tablas!$A$19:$D$26,3)</f>
        <v>0</v>
      </c>
      <c r="T53" s="27" t="e">
        <f t="shared" si="9"/>
        <v>#N/A</v>
      </c>
      <c r="U53" s="29">
        <f t="shared" si="10"/>
        <v>1</v>
      </c>
      <c r="V53" s="68" t="e">
        <f t="shared" si="11"/>
        <v>#N/A</v>
      </c>
      <c r="W53" s="27" t="e">
        <f t="shared" si="12"/>
        <v>#N/A</v>
      </c>
      <c r="X53" s="24"/>
      <c r="Y53" s="24" t="e">
        <f t="shared" si="13"/>
        <v>#N/A</v>
      </c>
      <c r="Z53" s="68" t="e">
        <f t="shared" si="14"/>
        <v>#N/A</v>
      </c>
      <c r="AA53" s="30" t="s">
        <v>60</v>
      </c>
      <c r="AB53" s="24" t="e">
        <f t="shared" si="15"/>
        <v>#N/A</v>
      </c>
      <c r="AC53" s="24"/>
      <c r="AD53" s="24">
        <f t="shared" si="16"/>
        <v>0</v>
      </c>
      <c r="AE53" s="26" t="e">
        <f>VLOOKUP(AD53,Tablas!$A$6:$D$13,1)</f>
        <v>#N/A</v>
      </c>
      <c r="AF53" s="26" t="e">
        <f t="shared" si="17"/>
        <v>#N/A</v>
      </c>
      <c r="AG53" s="79" t="e">
        <f>VLOOKUP(AD53,Tablas!$A$6:$D$13,4)</f>
        <v>#N/A</v>
      </c>
      <c r="AH53" s="26" t="e">
        <f t="shared" si="18"/>
        <v>#N/A</v>
      </c>
      <c r="AI53" s="26" t="e">
        <f>VLOOKUP(AD53,Tablas!$A$6:$D$13,3)</f>
        <v>#N/A</v>
      </c>
      <c r="AJ53" s="24" t="e">
        <f t="shared" si="19"/>
        <v>#N/A</v>
      </c>
      <c r="AK53" s="24"/>
      <c r="AL53" s="31" t="e">
        <f t="shared" si="20"/>
        <v>#N/A</v>
      </c>
      <c r="AM53" s="28">
        <f>VLOOKUP(AD53,Tablas!$A$19:$D$26,4)</f>
        <v>0</v>
      </c>
      <c r="AN53" s="27" t="e">
        <f t="shared" si="21"/>
        <v>#N/A</v>
      </c>
      <c r="AO53" s="61">
        <f>VLOOKUP(AD53,Tablas!$A$19:$D$26,3)</f>
        <v>0</v>
      </c>
      <c r="AP53" s="27" t="e">
        <f t="shared" si="22"/>
        <v>#N/A</v>
      </c>
      <c r="AQ53" s="29">
        <f t="shared" si="23"/>
        <v>1</v>
      </c>
      <c r="AR53" s="68" t="e">
        <f t="shared" si="24"/>
        <v>#N/A</v>
      </c>
      <c r="AS53" s="31" t="e">
        <f t="shared" si="25"/>
        <v>#N/A</v>
      </c>
      <c r="AT53" s="24"/>
      <c r="AU53" s="24" t="e">
        <f t="shared" si="26"/>
        <v>#N/A</v>
      </c>
      <c r="AV53" s="68" t="e">
        <f t="shared" si="27"/>
        <v>#N/A</v>
      </c>
      <c r="AW53" s="32" t="s">
        <v>60</v>
      </c>
      <c r="AX53" s="24" t="e">
        <f t="shared" si="28"/>
        <v>#N/A</v>
      </c>
      <c r="AY53" s="24"/>
      <c r="AZ53" s="24" t="e">
        <f t="shared" si="29"/>
        <v>#N/A</v>
      </c>
      <c r="BA53" s="24" t="e">
        <f t="shared" si="30"/>
        <v>#N/A</v>
      </c>
      <c r="BB53" s="24" t="e">
        <f t="shared" si="31"/>
        <v>#N/A</v>
      </c>
      <c r="BC53" s="24">
        <f t="shared" si="32"/>
        <v>0</v>
      </c>
      <c r="BD53" s="33" t="e">
        <f t="shared" si="33"/>
        <v>#N/A</v>
      </c>
      <c r="BE53" s="24">
        <f t="shared" si="34"/>
        <v>0</v>
      </c>
    </row>
    <row r="54" spans="1:57" s="34" customFormat="1" ht="12">
      <c r="A54" s="54">
        <f>+Aguinaldo!A55</f>
        <v>0</v>
      </c>
      <c r="B54" s="24">
        <f>Aguinaldo!D55*30.4</f>
        <v>0</v>
      </c>
      <c r="C54" s="24">
        <f>+Aguinaldo!I55</f>
        <v>0</v>
      </c>
      <c r="D54" s="24">
        <f t="shared" si="0"/>
        <v>0</v>
      </c>
      <c r="E54" s="24">
        <f t="shared" si="1"/>
        <v>0</v>
      </c>
      <c r="F54" s="24">
        <f t="shared" si="2"/>
        <v>0</v>
      </c>
      <c r="G54" s="25">
        <f t="shared" si="3"/>
        <v>0</v>
      </c>
      <c r="H54" s="25"/>
      <c r="I54" s="26" t="e">
        <f>VLOOKUP(G54,Tablas!$A$6:$D$13,1)</f>
        <v>#N/A</v>
      </c>
      <c r="J54" s="26" t="e">
        <f t="shared" si="4"/>
        <v>#N/A</v>
      </c>
      <c r="K54" s="79" t="e">
        <f>VLOOKUP(G54,Tablas!$A$6:$D$13,4)</f>
        <v>#N/A</v>
      </c>
      <c r="L54" s="26" t="e">
        <f t="shared" si="5"/>
        <v>#N/A</v>
      </c>
      <c r="M54" s="26" t="e">
        <f>VLOOKUP(G54,Tablas!$A$6:$D$13,3)</f>
        <v>#N/A</v>
      </c>
      <c r="N54" s="26" t="e">
        <f t="shared" si="6"/>
        <v>#N/A</v>
      </c>
      <c r="O54" s="24"/>
      <c r="P54" s="27" t="e">
        <f t="shared" si="7"/>
        <v>#N/A</v>
      </c>
      <c r="Q54" s="28">
        <f>VLOOKUP(G54,Tablas!$A$19:$D$26,4)</f>
        <v>0</v>
      </c>
      <c r="R54" s="27" t="e">
        <f t="shared" si="8"/>
        <v>#N/A</v>
      </c>
      <c r="S54" s="61">
        <f>VLOOKUP(G54,Tablas!$A$19:$D$26,3)</f>
        <v>0</v>
      </c>
      <c r="T54" s="27" t="e">
        <f t="shared" si="9"/>
        <v>#N/A</v>
      </c>
      <c r="U54" s="29">
        <f t="shared" si="10"/>
        <v>1</v>
      </c>
      <c r="V54" s="68" t="e">
        <f t="shared" si="11"/>
        <v>#N/A</v>
      </c>
      <c r="W54" s="27" t="e">
        <f t="shared" si="12"/>
        <v>#N/A</v>
      </c>
      <c r="X54" s="24"/>
      <c r="Y54" s="24" t="e">
        <f t="shared" si="13"/>
        <v>#N/A</v>
      </c>
      <c r="Z54" s="68" t="e">
        <f t="shared" si="14"/>
        <v>#N/A</v>
      </c>
      <c r="AA54" s="30" t="s">
        <v>60</v>
      </c>
      <c r="AB54" s="24" t="e">
        <f t="shared" si="15"/>
        <v>#N/A</v>
      </c>
      <c r="AC54" s="24"/>
      <c r="AD54" s="24">
        <f t="shared" si="16"/>
        <v>0</v>
      </c>
      <c r="AE54" s="26" t="e">
        <f>VLOOKUP(AD54,Tablas!$A$6:$D$13,1)</f>
        <v>#N/A</v>
      </c>
      <c r="AF54" s="26" t="e">
        <f t="shared" si="17"/>
        <v>#N/A</v>
      </c>
      <c r="AG54" s="79" t="e">
        <f>VLOOKUP(AD54,Tablas!$A$6:$D$13,4)</f>
        <v>#N/A</v>
      </c>
      <c r="AH54" s="26" t="e">
        <f t="shared" si="18"/>
        <v>#N/A</v>
      </c>
      <c r="AI54" s="26" t="e">
        <f>VLOOKUP(AD54,Tablas!$A$6:$D$13,3)</f>
        <v>#N/A</v>
      </c>
      <c r="AJ54" s="24" t="e">
        <f t="shared" si="19"/>
        <v>#N/A</v>
      </c>
      <c r="AK54" s="24"/>
      <c r="AL54" s="31" t="e">
        <f t="shared" si="20"/>
        <v>#N/A</v>
      </c>
      <c r="AM54" s="28">
        <f>VLOOKUP(AD54,Tablas!$A$19:$D$26,4)</f>
        <v>0</v>
      </c>
      <c r="AN54" s="27" t="e">
        <f t="shared" si="21"/>
        <v>#N/A</v>
      </c>
      <c r="AO54" s="61">
        <f>VLOOKUP(AD54,Tablas!$A$19:$D$26,3)</f>
        <v>0</v>
      </c>
      <c r="AP54" s="27" t="e">
        <f t="shared" si="22"/>
        <v>#N/A</v>
      </c>
      <c r="AQ54" s="29">
        <f t="shared" si="23"/>
        <v>1</v>
      </c>
      <c r="AR54" s="68" t="e">
        <f t="shared" si="24"/>
        <v>#N/A</v>
      </c>
      <c r="AS54" s="31" t="e">
        <f t="shared" si="25"/>
        <v>#N/A</v>
      </c>
      <c r="AT54" s="24"/>
      <c r="AU54" s="24" t="e">
        <f t="shared" si="26"/>
        <v>#N/A</v>
      </c>
      <c r="AV54" s="68" t="e">
        <f t="shared" si="27"/>
        <v>#N/A</v>
      </c>
      <c r="AW54" s="32" t="s">
        <v>60</v>
      </c>
      <c r="AX54" s="24" t="e">
        <f t="shared" si="28"/>
        <v>#N/A</v>
      </c>
      <c r="AY54" s="24"/>
      <c r="AZ54" s="24" t="e">
        <f t="shared" si="29"/>
        <v>#N/A</v>
      </c>
      <c r="BA54" s="24" t="e">
        <f t="shared" si="30"/>
        <v>#N/A</v>
      </c>
      <c r="BB54" s="24" t="e">
        <f t="shared" si="31"/>
        <v>#N/A</v>
      </c>
      <c r="BC54" s="24">
        <f t="shared" si="32"/>
        <v>0</v>
      </c>
      <c r="BD54" s="33" t="e">
        <f t="shared" si="33"/>
        <v>#N/A</v>
      </c>
      <c r="BE54" s="24">
        <f t="shared" si="34"/>
        <v>0</v>
      </c>
    </row>
    <row r="55" spans="1:57" s="34" customFormat="1" ht="12">
      <c r="A55" s="54">
        <f>+Aguinaldo!A56</f>
        <v>0</v>
      </c>
      <c r="B55" s="24">
        <f>Aguinaldo!D56*30.4</f>
        <v>0</v>
      </c>
      <c r="C55" s="24">
        <f>+Aguinaldo!I56</f>
        <v>0</v>
      </c>
      <c r="D55" s="24">
        <f t="shared" si="0"/>
        <v>0</v>
      </c>
      <c r="E55" s="24">
        <f t="shared" si="1"/>
        <v>0</v>
      </c>
      <c r="F55" s="24">
        <f t="shared" si="2"/>
        <v>0</v>
      </c>
      <c r="G55" s="25">
        <f t="shared" si="3"/>
        <v>0</v>
      </c>
      <c r="H55" s="25"/>
      <c r="I55" s="26" t="e">
        <f>VLOOKUP(G55,Tablas!$A$6:$D$13,1)</f>
        <v>#N/A</v>
      </c>
      <c r="J55" s="26" t="e">
        <f t="shared" si="4"/>
        <v>#N/A</v>
      </c>
      <c r="K55" s="79" t="e">
        <f>VLOOKUP(G55,Tablas!$A$6:$D$13,4)</f>
        <v>#N/A</v>
      </c>
      <c r="L55" s="26" t="e">
        <f t="shared" si="5"/>
        <v>#N/A</v>
      </c>
      <c r="M55" s="26" t="e">
        <f>VLOOKUP(G55,Tablas!$A$6:$D$13,3)</f>
        <v>#N/A</v>
      </c>
      <c r="N55" s="26" t="e">
        <f t="shared" si="6"/>
        <v>#N/A</v>
      </c>
      <c r="O55" s="24"/>
      <c r="P55" s="27" t="e">
        <f t="shared" si="7"/>
        <v>#N/A</v>
      </c>
      <c r="Q55" s="28">
        <f>VLOOKUP(G55,Tablas!$A$19:$D$26,4)</f>
        <v>0</v>
      </c>
      <c r="R55" s="27" t="e">
        <f t="shared" si="8"/>
        <v>#N/A</v>
      </c>
      <c r="S55" s="61">
        <f>VLOOKUP(G55,Tablas!$A$19:$D$26,3)</f>
        <v>0</v>
      </c>
      <c r="T55" s="27" t="e">
        <f t="shared" si="9"/>
        <v>#N/A</v>
      </c>
      <c r="U55" s="29">
        <f t="shared" si="10"/>
        <v>1</v>
      </c>
      <c r="V55" s="68" t="e">
        <f t="shared" si="11"/>
        <v>#N/A</v>
      </c>
      <c r="W55" s="27" t="e">
        <f t="shared" si="12"/>
        <v>#N/A</v>
      </c>
      <c r="X55" s="24"/>
      <c r="Y55" s="24" t="e">
        <f t="shared" si="13"/>
        <v>#N/A</v>
      </c>
      <c r="Z55" s="68" t="e">
        <f t="shared" si="14"/>
        <v>#N/A</v>
      </c>
      <c r="AA55" s="30" t="s">
        <v>60</v>
      </c>
      <c r="AB55" s="24" t="e">
        <f t="shared" si="15"/>
        <v>#N/A</v>
      </c>
      <c r="AC55" s="24"/>
      <c r="AD55" s="24">
        <f t="shared" si="16"/>
        <v>0</v>
      </c>
      <c r="AE55" s="26" t="e">
        <f>VLOOKUP(AD55,Tablas!$A$6:$D$13,1)</f>
        <v>#N/A</v>
      </c>
      <c r="AF55" s="26" t="e">
        <f t="shared" si="17"/>
        <v>#N/A</v>
      </c>
      <c r="AG55" s="79" t="e">
        <f>VLOOKUP(AD55,Tablas!$A$6:$D$13,4)</f>
        <v>#N/A</v>
      </c>
      <c r="AH55" s="26" t="e">
        <f t="shared" si="18"/>
        <v>#N/A</v>
      </c>
      <c r="AI55" s="26" t="e">
        <f>VLOOKUP(AD55,Tablas!$A$6:$D$13,3)</f>
        <v>#N/A</v>
      </c>
      <c r="AJ55" s="24" t="e">
        <f t="shared" si="19"/>
        <v>#N/A</v>
      </c>
      <c r="AK55" s="24"/>
      <c r="AL55" s="31" t="e">
        <f t="shared" si="20"/>
        <v>#N/A</v>
      </c>
      <c r="AM55" s="28">
        <f>VLOOKUP(AD55,Tablas!$A$19:$D$26,4)</f>
        <v>0</v>
      </c>
      <c r="AN55" s="27" t="e">
        <f t="shared" si="21"/>
        <v>#N/A</v>
      </c>
      <c r="AO55" s="61">
        <f>VLOOKUP(AD55,Tablas!$A$19:$D$26,3)</f>
        <v>0</v>
      </c>
      <c r="AP55" s="27" t="e">
        <f t="shared" si="22"/>
        <v>#N/A</v>
      </c>
      <c r="AQ55" s="29">
        <f t="shared" si="23"/>
        <v>1</v>
      </c>
      <c r="AR55" s="68" t="e">
        <f t="shared" si="24"/>
        <v>#N/A</v>
      </c>
      <c r="AS55" s="31" t="e">
        <f t="shared" si="25"/>
        <v>#N/A</v>
      </c>
      <c r="AT55" s="24"/>
      <c r="AU55" s="24" t="e">
        <f t="shared" si="26"/>
        <v>#N/A</v>
      </c>
      <c r="AV55" s="68" t="e">
        <f t="shared" si="27"/>
        <v>#N/A</v>
      </c>
      <c r="AW55" s="32" t="s">
        <v>60</v>
      </c>
      <c r="AX55" s="24" t="e">
        <f t="shared" si="28"/>
        <v>#N/A</v>
      </c>
      <c r="AY55" s="24"/>
      <c r="AZ55" s="24" t="e">
        <f t="shared" si="29"/>
        <v>#N/A</v>
      </c>
      <c r="BA55" s="24" t="e">
        <f t="shared" si="30"/>
        <v>#N/A</v>
      </c>
      <c r="BB55" s="24" t="e">
        <f t="shared" si="31"/>
        <v>#N/A</v>
      </c>
      <c r="BC55" s="24">
        <f t="shared" si="32"/>
        <v>0</v>
      </c>
      <c r="BD55" s="33" t="e">
        <f t="shared" si="33"/>
        <v>#N/A</v>
      </c>
      <c r="BE55" s="24">
        <f t="shared" si="34"/>
        <v>0</v>
      </c>
    </row>
    <row r="56" spans="1:57" s="34" customFormat="1" ht="12">
      <c r="A56" s="54">
        <f>+Aguinaldo!A57</f>
        <v>0</v>
      </c>
      <c r="B56" s="24">
        <f>Aguinaldo!D57*30.4</f>
        <v>0</v>
      </c>
      <c r="C56" s="24">
        <f>+Aguinaldo!I57</f>
        <v>0</v>
      </c>
      <c r="D56" s="24">
        <f t="shared" si="0"/>
        <v>0</v>
      </c>
      <c r="E56" s="24">
        <f t="shared" si="1"/>
        <v>0</v>
      </c>
      <c r="F56" s="24">
        <f t="shared" si="2"/>
        <v>0</v>
      </c>
      <c r="G56" s="25">
        <f t="shared" si="3"/>
        <v>0</v>
      </c>
      <c r="H56" s="25"/>
      <c r="I56" s="26" t="e">
        <f>VLOOKUP(G56,Tablas!$A$6:$D$13,1)</f>
        <v>#N/A</v>
      </c>
      <c r="J56" s="26" t="e">
        <f t="shared" si="4"/>
        <v>#N/A</v>
      </c>
      <c r="K56" s="79" t="e">
        <f>VLOOKUP(G56,Tablas!$A$6:$D$13,4)</f>
        <v>#N/A</v>
      </c>
      <c r="L56" s="26" t="e">
        <f t="shared" si="5"/>
        <v>#N/A</v>
      </c>
      <c r="M56" s="26" t="e">
        <f>VLOOKUP(G56,Tablas!$A$6:$D$13,3)</f>
        <v>#N/A</v>
      </c>
      <c r="N56" s="26" t="e">
        <f t="shared" si="6"/>
        <v>#N/A</v>
      </c>
      <c r="O56" s="24"/>
      <c r="P56" s="27" t="e">
        <f t="shared" si="7"/>
        <v>#N/A</v>
      </c>
      <c r="Q56" s="28">
        <f>VLOOKUP(G56,Tablas!$A$19:$D$26,4)</f>
        <v>0</v>
      </c>
      <c r="R56" s="27" t="e">
        <f t="shared" si="8"/>
        <v>#N/A</v>
      </c>
      <c r="S56" s="61">
        <f>VLOOKUP(G56,Tablas!$A$19:$D$26,3)</f>
        <v>0</v>
      </c>
      <c r="T56" s="27" t="e">
        <f t="shared" si="9"/>
        <v>#N/A</v>
      </c>
      <c r="U56" s="29">
        <f t="shared" si="10"/>
        <v>1</v>
      </c>
      <c r="V56" s="68" t="e">
        <f t="shared" si="11"/>
        <v>#N/A</v>
      </c>
      <c r="W56" s="27" t="e">
        <f t="shared" si="12"/>
        <v>#N/A</v>
      </c>
      <c r="X56" s="24"/>
      <c r="Y56" s="24" t="e">
        <f t="shared" si="13"/>
        <v>#N/A</v>
      </c>
      <c r="Z56" s="68" t="e">
        <f t="shared" si="14"/>
        <v>#N/A</v>
      </c>
      <c r="AA56" s="30" t="s">
        <v>60</v>
      </c>
      <c r="AB56" s="24" t="e">
        <f t="shared" si="15"/>
        <v>#N/A</v>
      </c>
      <c r="AC56" s="24"/>
      <c r="AD56" s="24">
        <f t="shared" si="16"/>
        <v>0</v>
      </c>
      <c r="AE56" s="26" t="e">
        <f>VLOOKUP(AD56,Tablas!$A$6:$D$13,1)</f>
        <v>#N/A</v>
      </c>
      <c r="AF56" s="26" t="e">
        <f t="shared" si="17"/>
        <v>#N/A</v>
      </c>
      <c r="AG56" s="79" t="e">
        <f>VLOOKUP(AD56,Tablas!$A$6:$D$13,4)</f>
        <v>#N/A</v>
      </c>
      <c r="AH56" s="26" t="e">
        <f t="shared" si="18"/>
        <v>#N/A</v>
      </c>
      <c r="AI56" s="26" t="e">
        <f>VLOOKUP(AD56,Tablas!$A$6:$D$13,3)</f>
        <v>#N/A</v>
      </c>
      <c r="AJ56" s="24" t="e">
        <f t="shared" si="19"/>
        <v>#N/A</v>
      </c>
      <c r="AK56" s="24"/>
      <c r="AL56" s="31" t="e">
        <f t="shared" si="20"/>
        <v>#N/A</v>
      </c>
      <c r="AM56" s="28">
        <f>VLOOKUP(AD56,Tablas!$A$19:$D$26,4)</f>
        <v>0</v>
      </c>
      <c r="AN56" s="27" t="e">
        <f t="shared" si="21"/>
        <v>#N/A</v>
      </c>
      <c r="AO56" s="61">
        <f>VLOOKUP(AD56,Tablas!$A$19:$D$26,3)</f>
        <v>0</v>
      </c>
      <c r="AP56" s="27" t="e">
        <f t="shared" si="22"/>
        <v>#N/A</v>
      </c>
      <c r="AQ56" s="29">
        <f t="shared" si="23"/>
        <v>1</v>
      </c>
      <c r="AR56" s="68" t="e">
        <f t="shared" si="24"/>
        <v>#N/A</v>
      </c>
      <c r="AS56" s="31" t="e">
        <f t="shared" si="25"/>
        <v>#N/A</v>
      </c>
      <c r="AT56" s="24"/>
      <c r="AU56" s="24" t="e">
        <f t="shared" si="26"/>
        <v>#N/A</v>
      </c>
      <c r="AV56" s="68" t="e">
        <f t="shared" si="27"/>
        <v>#N/A</v>
      </c>
      <c r="AW56" s="32" t="s">
        <v>60</v>
      </c>
      <c r="AX56" s="24" t="e">
        <f t="shared" si="28"/>
        <v>#N/A</v>
      </c>
      <c r="AY56" s="24"/>
      <c r="AZ56" s="24" t="e">
        <f t="shared" si="29"/>
        <v>#N/A</v>
      </c>
      <c r="BA56" s="24" t="e">
        <f t="shared" si="30"/>
        <v>#N/A</v>
      </c>
      <c r="BB56" s="24" t="e">
        <f t="shared" si="31"/>
        <v>#N/A</v>
      </c>
      <c r="BC56" s="24">
        <f t="shared" si="32"/>
        <v>0</v>
      </c>
      <c r="BD56" s="33" t="e">
        <f t="shared" si="33"/>
        <v>#N/A</v>
      </c>
      <c r="BE56" s="24">
        <f t="shared" si="34"/>
        <v>0</v>
      </c>
    </row>
    <row r="57" spans="1:57" s="34" customFormat="1" ht="12">
      <c r="A57" s="54">
        <f>+Aguinaldo!A58</f>
        <v>0</v>
      </c>
      <c r="B57" s="24">
        <f>Aguinaldo!D58*30.4</f>
        <v>0</v>
      </c>
      <c r="C57" s="24">
        <f>+Aguinaldo!I58</f>
        <v>0</v>
      </c>
      <c r="D57" s="24">
        <f t="shared" si="0"/>
        <v>0</v>
      </c>
      <c r="E57" s="24">
        <f t="shared" si="1"/>
        <v>0</v>
      </c>
      <c r="F57" s="24">
        <f t="shared" si="2"/>
        <v>0</v>
      </c>
      <c r="G57" s="25">
        <f t="shared" si="3"/>
        <v>0</v>
      </c>
      <c r="H57" s="25"/>
      <c r="I57" s="26" t="e">
        <f>VLOOKUP(G57,Tablas!$A$6:$D$13,1)</f>
        <v>#N/A</v>
      </c>
      <c r="J57" s="26" t="e">
        <f t="shared" si="4"/>
        <v>#N/A</v>
      </c>
      <c r="K57" s="79" t="e">
        <f>VLOOKUP(G57,Tablas!$A$6:$D$13,4)</f>
        <v>#N/A</v>
      </c>
      <c r="L57" s="26" t="e">
        <f t="shared" si="5"/>
        <v>#N/A</v>
      </c>
      <c r="M57" s="26" t="e">
        <f>VLOOKUP(G57,Tablas!$A$6:$D$13,3)</f>
        <v>#N/A</v>
      </c>
      <c r="N57" s="26" t="e">
        <f t="shared" si="6"/>
        <v>#N/A</v>
      </c>
      <c r="O57" s="24"/>
      <c r="P57" s="27" t="e">
        <f t="shared" si="7"/>
        <v>#N/A</v>
      </c>
      <c r="Q57" s="28">
        <f>VLOOKUP(G57,Tablas!$A$19:$D$26,4)</f>
        <v>0</v>
      </c>
      <c r="R57" s="27" t="e">
        <f t="shared" si="8"/>
        <v>#N/A</v>
      </c>
      <c r="S57" s="61">
        <f>VLOOKUP(G57,Tablas!$A$19:$D$26,3)</f>
        <v>0</v>
      </c>
      <c r="T57" s="27" t="e">
        <f t="shared" si="9"/>
        <v>#N/A</v>
      </c>
      <c r="U57" s="29">
        <f t="shared" si="10"/>
        <v>1</v>
      </c>
      <c r="V57" s="68" t="e">
        <f t="shared" si="11"/>
        <v>#N/A</v>
      </c>
      <c r="W57" s="27" t="e">
        <f t="shared" si="12"/>
        <v>#N/A</v>
      </c>
      <c r="X57" s="24"/>
      <c r="Y57" s="24" t="e">
        <f t="shared" si="13"/>
        <v>#N/A</v>
      </c>
      <c r="Z57" s="68" t="e">
        <f t="shared" si="14"/>
        <v>#N/A</v>
      </c>
      <c r="AA57" s="30" t="s">
        <v>60</v>
      </c>
      <c r="AB57" s="24" t="e">
        <f t="shared" si="15"/>
        <v>#N/A</v>
      </c>
      <c r="AC57" s="24"/>
      <c r="AD57" s="24">
        <f t="shared" si="16"/>
        <v>0</v>
      </c>
      <c r="AE57" s="26" t="e">
        <f>VLOOKUP(AD57,Tablas!$A$6:$D$13,1)</f>
        <v>#N/A</v>
      </c>
      <c r="AF57" s="26" t="e">
        <f t="shared" si="17"/>
        <v>#N/A</v>
      </c>
      <c r="AG57" s="79" t="e">
        <f>VLOOKUP(AD57,Tablas!$A$6:$D$13,4)</f>
        <v>#N/A</v>
      </c>
      <c r="AH57" s="26" t="e">
        <f t="shared" si="18"/>
        <v>#N/A</v>
      </c>
      <c r="AI57" s="26" t="e">
        <f>VLOOKUP(AD57,Tablas!$A$6:$D$13,3)</f>
        <v>#N/A</v>
      </c>
      <c r="AJ57" s="24" t="e">
        <f t="shared" si="19"/>
        <v>#N/A</v>
      </c>
      <c r="AK57" s="24"/>
      <c r="AL57" s="31" t="e">
        <f t="shared" si="20"/>
        <v>#N/A</v>
      </c>
      <c r="AM57" s="28">
        <f>VLOOKUP(AD57,Tablas!$A$19:$D$26,4)</f>
        <v>0</v>
      </c>
      <c r="AN57" s="27" t="e">
        <f t="shared" si="21"/>
        <v>#N/A</v>
      </c>
      <c r="AO57" s="61">
        <f>VLOOKUP(AD57,Tablas!$A$19:$D$26,3)</f>
        <v>0</v>
      </c>
      <c r="AP57" s="27" t="e">
        <f t="shared" si="22"/>
        <v>#N/A</v>
      </c>
      <c r="AQ57" s="29">
        <f t="shared" si="23"/>
        <v>1</v>
      </c>
      <c r="AR57" s="68" t="e">
        <f t="shared" si="24"/>
        <v>#N/A</v>
      </c>
      <c r="AS57" s="31" t="e">
        <f t="shared" si="25"/>
        <v>#N/A</v>
      </c>
      <c r="AT57" s="24"/>
      <c r="AU57" s="24" t="e">
        <f t="shared" si="26"/>
        <v>#N/A</v>
      </c>
      <c r="AV57" s="68" t="e">
        <f t="shared" si="27"/>
        <v>#N/A</v>
      </c>
      <c r="AW57" s="32" t="s">
        <v>60</v>
      </c>
      <c r="AX57" s="24" t="e">
        <f t="shared" si="28"/>
        <v>#N/A</v>
      </c>
      <c r="AY57" s="24"/>
      <c r="AZ57" s="24" t="e">
        <f t="shared" si="29"/>
        <v>#N/A</v>
      </c>
      <c r="BA57" s="24" t="e">
        <f t="shared" si="30"/>
        <v>#N/A</v>
      </c>
      <c r="BB57" s="24" t="e">
        <f t="shared" si="31"/>
        <v>#N/A</v>
      </c>
      <c r="BC57" s="24">
        <f t="shared" si="32"/>
        <v>0</v>
      </c>
      <c r="BD57" s="33" t="e">
        <f t="shared" si="33"/>
        <v>#N/A</v>
      </c>
      <c r="BE57" s="24">
        <f t="shared" si="34"/>
        <v>0</v>
      </c>
    </row>
    <row r="58" spans="1:57" s="34" customFormat="1" ht="12">
      <c r="A58" s="54">
        <f>+Aguinaldo!A59</f>
        <v>0</v>
      </c>
      <c r="B58" s="24">
        <f>Aguinaldo!D59*30.4</f>
        <v>0</v>
      </c>
      <c r="C58" s="24">
        <f>+Aguinaldo!I59</f>
        <v>0</v>
      </c>
      <c r="D58" s="24">
        <f t="shared" si="0"/>
        <v>0</v>
      </c>
      <c r="E58" s="24">
        <f t="shared" si="1"/>
        <v>0</v>
      </c>
      <c r="F58" s="24">
        <f t="shared" si="2"/>
        <v>0</v>
      </c>
      <c r="G58" s="25">
        <f t="shared" si="3"/>
        <v>0</v>
      </c>
      <c r="H58" s="25"/>
      <c r="I58" s="26" t="e">
        <f>VLOOKUP(G58,Tablas!$A$6:$D$13,1)</f>
        <v>#N/A</v>
      </c>
      <c r="J58" s="26" t="e">
        <f t="shared" si="4"/>
        <v>#N/A</v>
      </c>
      <c r="K58" s="79" t="e">
        <f>VLOOKUP(G58,Tablas!$A$6:$D$13,4)</f>
        <v>#N/A</v>
      </c>
      <c r="L58" s="26" t="e">
        <f t="shared" si="5"/>
        <v>#N/A</v>
      </c>
      <c r="M58" s="26" t="e">
        <f>VLOOKUP(G58,Tablas!$A$6:$D$13,3)</f>
        <v>#N/A</v>
      </c>
      <c r="N58" s="26" t="e">
        <f t="shared" si="6"/>
        <v>#N/A</v>
      </c>
      <c r="O58" s="24"/>
      <c r="P58" s="27" t="e">
        <f t="shared" si="7"/>
        <v>#N/A</v>
      </c>
      <c r="Q58" s="28">
        <f>VLOOKUP(G58,Tablas!$A$19:$D$26,4)</f>
        <v>0</v>
      </c>
      <c r="R58" s="27" t="e">
        <f t="shared" si="8"/>
        <v>#N/A</v>
      </c>
      <c r="S58" s="61">
        <f>VLOOKUP(G58,Tablas!$A$19:$D$26,3)</f>
        <v>0</v>
      </c>
      <c r="T58" s="27" t="e">
        <f t="shared" si="9"/>
        <v>#N/A</v>
      </c>
      <c r="U58" s="29">
        <f t="shared" si="10"/>
        <v>1</v>
      </c>
      <c r="V58" s="68" t="e">
        <f t="shared" si="11"/>
        <v>#N/A</v>
      </c>
      <c r="W58" s="27" t="e">
        <f t="shared" si="12"/>
        <v>#N/A</v>
      </c>
      <c r="X58" s="24"/>
      <c r="Y58" s="24" t="e">
        <f t="shared" si="13"/>
        <v>#N/A</v>
      </c>
      <c r="Z58" s="68" t="e">
        <f t="shared" si="14"/>
        <v>#N/A</v>
      </c>
      <c r="AA58" s="30" t="s">
        <v>60</v>
      </c>
      <c r="AB58" s="24" t="e">
        <f t="shared" si="15"/>
        <v>#N/A</v>
      </c>
      <c r="AC58" s="24"/>
      <c r="AD58" s="24">
        <f t="shared" si="16"/>
        <v>0</v>
      </c>
      <c r="AE58" s="26" t="e">
        <f>VLOOKUP(AD58,Tablas!$A$6:$D$13,1)</f>
        <v>#N/A</v>
      </c>
      <c r="AF58" s="26" t="e">
        <f t="shared" si="17"/>
        <v>#N/A</v>
      </c>
      <c r="AG58" s="79" t="e">
        <f>VLOOKUP(AD58,Tablas!$A$6:$D$13,4)</f>
        <v>#N/A</v>
      </c>
      <c r="AH58" s="26" t="e">
        <f t="shared" si="18"/>
        <v>#N/A</v>
      </c>
      <c r="AI58" s="26" t="e">
        <f>VLOOKUP(AD58,Tablas!$A$6:$D$13,3)</f>
        <v>#N/A</v>
      </c>
      <c r="AJ58" s="24" t="e">
        <f t="shared" si="19"/>
        <v>#N/A</v>
      </c>
      <c r="AK58" s="24"/>
      <c r="AL58" s="31" t="e">
        <f t="shared" si="20"/>
        <v>#N/A</v>
      </c>
      <c r="AM58" s="28">
        <f>VLOOKUP(AD58,Tablas!$A$19:$D$26,4)</f>
        <v>0</v>
      </c>
      <c r="AN58" s="27" t="e">
        <f t="shared" si="21"/>
        <v>#N/A</v>
      </c>
      <c r="AO58" s="61">
        <f>VLOOKUP(AD58,Tablas!$A$19:$D$26,3)</f>
        <v>0</v>
      </c>
      <c r="AP58" s="27" t="e">
        <f t="shared" si="22"/>
        <v>#N/A</v>
      </c>
      <c r="AQ58" s="29">
        <f t="shared" si="23"/>
        <v>1</v>
      </c>
      <c r="AR58" s="68" t="e">
        <f t="shared" si="24"/>
        <v>#N/A</v>
      </c>
      <c r="AS58" s="31" t="e">
        <f t="shared" si="25"/>
        <v>#N/A</v>
      </c>
      <c r="AT58" s="24"/>
      <c r="AU58" s="24" t="e">
        <f t="shared" si="26"/>
        <v>#N/A</v>
      </c>
      <c r="AV58" s="68" t="e">
        <f t="shared" si="27"/>
        <v>#N/A</v>
      </c>
      <c r="AW58" s="32" t="s">
        <v>60</v>
      </c>
      <c r="AX58" s="24" t="e">
        <f t="shared" si="28"/>
        <v>#N/A</v>
      </c>
      <c r="AY58" s="24"/>
      <c r="AZ58" s="24" t="e">
        <f t="shared" si="29"/>
        <v>#N/A</v>
      </c>
      <c r="BA58" s="24" t="e">
        <f t="shared" si="30"/>
        <v>#N/A</v>
      </c>
      <c r="BB58" s="24" t="e">
        <f t="shared" si="31"/>
        <v>#N/A</v>
      </c>
      <c r="BC58" s="24">
        <f t="shared" si="32"/>
        <v>0</v>
      </c>
      <c r="BD58" s="33" t="e">
        <f t="shared" si="33"/>
        <v>#N/A</v>
      </c>
      <c r="BE58" s="24">
        <f t="shared" si="34"/>
        <v>0</v>
      </c>
    </row>
    <row r="59" spans="1:57" s="34" customFormat="1" ht="12">
      <c r="A59" s="54">
        <f>+Aguinaldo!A60</f>
        <v>0</v>
      </c>
      <c r="B59" s="24">
        <f>Aguinaldo!D60*30.4</f>
        <v>0</v>
      </c>
      <c r="C59" s="24">
        <f>+Aguinaldo!I60</f>
        <v>0</v>
      </c>
      <c r="D59" s="24">
        <f t="shared" si="0"/>
        <v>0</v>
      </c>
      <c r="E59" s="24">
        <f t="shared" si="1"/>
        <v>0</v>
      </c>
      <c r="F59" s="24">
        <f t="shared" si="2"/>
        <v>0</v>
      </c>
      <c r="G59" s="25">
        <f t="shared" si="3"/>
        <v>0</v>
      </c>
      <c r="H59" s="25"/>
      <c r="I59" s="26" t="e">
        <f>VLOOKUP(G59,Tablas!$A$6:$D$13,1)</f>
        <v>#N/A</v>
      </c>
      <c r="J59" s="26" t="e">
        <f t="shared" si="4"/>
        <v>#N/A</v>
      </c>
      <c r="K59" s="79" t="e">
        <f>VLOOKUP(G59,Tablas!$A$6:$D$13,4)</f>
        <v>#N/A</v>
      </c>
      <c r="L59" s="26" t="e">
        <f t="shared" si="5"/>
        <v>#N/A</v>
      </c>
      <c r="M59" s="26" t="e">
        <f>VLOOKUP(G59,Tablas!$A$6:$D$13,3)</f>
        <v>#N/A</v>
      </c>
      <c r="N59" s="26" t="e">
        <f t="shared" si="6"/>
        <v>#N/A</v>
      </c>
      <c r="O59" s="24"/>
      <c r="P59" s="27" t="e">
        <f t="shared" si="7"/>
        <v>#N/A</v>
      </c>
      <c r="Q59" s="28">
        <f>VLOOKUP(G59,Tablas!$A$19:$D$26,4)</f>
        <v>0</v>
      </c>
      <c r="R59" s="27" t="e">
        <f t="shared" si="8"/>
        <v>#N/A</v>
      </c>
      <c r="S59" s="61">
        <f>VLOOKUP(G59,Tablas!$A$19:$D$26,3)</f>
        <v>0</v>
      </c>
      <c r="T59" s="27" t="e">
        <f t="shared" si="9"/>
        <v>#N/A</v>
      </c>
      <c r="U59" s="29">
        <f t="shared" si="10"/>
        <v>1</v>
      </c>
      <c r="V59" s="68" t="e">
        <f t="shared" si="11"/>
        <v>#N/A</v>
      </c>
      <c r="W59" s="27" t="e">
        <f t="shared" si="12"/>
        <v>#N/A</v>
      </c>
      <c r="X59" s="24"/>
      <c r="Y59" s="24" t="e">
        <f t="shared" si="13"/>
        <v>#N/A</v>
      </c>
      <c r="Z59" s="68" t="e">
        <f t="shared" si="14"/>
        <v>#N/A</v>
      </c>
      <c r="AA59" s="30" t="s">
        <v>60</v>
      </c>
      <c r="AB59" s="24" t="e">
        <f t="shared" si="15"/>
        <v>#N/A</v>
      </c>
      <c r="AC59" s="24"/>
      <c r="AD59" s="24">
        <f t="shared" si="16"/>
        <v>0</v>
      </c>
      <c r="AE59" s="26" t="e">
        <f>VLOOKUP(AD59,Tablas!$A$6:$D$13,1)</f>
        <v>#N/A</v>
      </c>
      <c r="AF59" s="26" t="e">
        <f t="shared" si="17"/>
        <v>#N/A</v>
      </c>
      <c r="AG59" s="79" t="e">
        <f>VLOOKUP(AD59,Tablas!$A$6:$D$13,4)</f>
        <v>#N/A</v>
      </c>
      <c r="AH59" s="26" t="e">
        <f t="shared" si="18"/>
        <v>#N/A</v>
      </c>
      <c r="AI59" s="26" t="e">
        <f>VLOOKUP(AD59,Tablas!$A$6:$D$13,3)</f>
        <v>#N/A</v>
      </c>
      <c r="AJ59" s="24" t="e">
        <f t="shared" si="19"/>
        <v>#N/A</v>
      </c>
      <c r="AK59" s="24"/>
      <c r="AL59" s="31" t="e">
        <f t="shared" si="20"/>
        <v>#N/A</v>
      </c>
      <c r="AM59" s="28">
        <f>VLOOKUP(AD59,Tablas!$A$19:$D$26,4)</f>
        <v>0</v>
      </c>
      <c r="AN59" s="27" t="e">
        <f t="shared" si="21"/>
        <v>#N/A</v>
      </c>
      <c r="AO59" s="61">
        <f>VLOOKUP(AD59,Tablas!$A$19:$D$26,3)</f>
        <v>0</v>
      </c>
      <c r="AP59" s="27" t="e">
        <f t="shared" si="22"/>
        <v>#N/A</v>
      </c>
      <c r="AQ59" s="29">
        <f t="shared" si="23"/>
        <v>1</v>
      </c>
      <c r="AR59" s="68" t="e">
        <f t="shared" si="24"/>
        <v>#N/A</v>
      </c>
      <c r="AS59" s="31" t="e">
        <f t="shared" si="25"/>
        <v>#N/A</v>
      </c>
      <c r="AT59" s="24"/>
      <c r="AU59" s="24" t="e">
        <f t="shared" si="26"/>
        <v>#N/A</v>
      </c>
      <c r="AV59" s="68" t="e">
        <f t="shared" si="27"/>
        <v>#N/A</v>
      </c>
      <c r="AW59" s="32" t="s">
        <v>60</v>
      </c>
      <c r="AX59" s="24" t="e">
        <f t="shared" si="28"/>
        <v>#N/A</v>
      </c>
      <c r="AY59" s="24"/>
      <c r="AZ59" s="24" t="e">
        <f t="shared" si="29"/>
        <v>#N/A</v>
      </c>
      <c r="BA59" s="24" t="e">
        <f t="shared" si="30"/>
        <v>#N/A</v>
      </c>
      <c r="BB59" s="24" t="e">
        <f t="shared" si="31"/>
        <v>#N/A</v>
      </c>
      <c r="BC59" s="24">
        <f t="shared" si="32"/>
        <v>0</v>
      </c>
      <c r="BD59" s="33" t="e">
        <f t="shared" si="33"/>
        <v>#N/A</v>
      </c>
      <c r="BE59" s="24">
        <f t="shared" si="34"/>
        <v>0</v>
      </c>
    </row>
    <row r="60" spans="1:57" s="34" customFormat="1" ht="12">
      <c r="A60" s="54">
        <f>+Aguinaldo!A61</f>
        <v>0</v>
      </c>
      <c r="B60" s="24">
        <f>Aguinaldo!D61*30.4</f>
        <v>0</v>
      </c>
      <c r="C60" s="24">
        <f>+Aguinaldo!I61</f>
        <v>0</v>
      </c>
      <c r="D60" s="24">
        <f t="shared" si="0"/>
        <v>0</v>
      </c>
      <c r="E60" s="24">
        <f t="shared" si="1"/>
        <v>0</v>
      </c>
      <c r="F60" s="24">
        <f t="shared" si="2"/>
        <v>0</v>
      </c>
      <c r="G60" s="25">
        <f t="shared" si="3"/>
        <v>0</v>
      </c>
      <c r="H60" s="25"/>
      <c r="I60" s="26" t="e">
        <f>VLOOKUP(G60,Tablas!$A$6:$D$13,1)</f>
        <v>#N/A</v>
      </c>
      <c r="J60" s="26" t="e">
        <f t="shared" si="4"/>
        <v>#N/A</v>
      </c>
      <c r="K60" s="79" t="e">
        <f>VLOOKUP(G60,Tablas!$A$6:$D$13,4)</f>
        <v>#N/A</v>
      </c>
      <c r="L60" s="26" t="e">
        <f t="shared" si="5"/>
        <v>#N/A</v>
      </c>
      <c r="M60" s="26" t="e">
        <f>VLOOKUP(G60,Tablas!$A$6:$D$13,3)</f>
        <v>#N/A</v>
      </c>
      <c r="N60" s="26" t="e">
        <f t="shared" si="6"/>
        <v>#N/A</v>
      </c>
      <c r="O60" s="24"/>
      <c r="P60" s="27" t="e">
        <f t="shared" si="7"/>
        <v>#N/A</v>
      </c>
      <c r="Q60" s="28">
        <f>VLOOKUP(G60,Tablas!$A$19:$D$26,4)</f>
        <v>0</v>
      </c>
      <c r="R60" s="27" t="e">
        <f t="shared" si="8"/>
        <v>#N/A</v>
      </c>
      <c r="S60" s="61">
        <f>VLOOKUP(G60,Tablas!$A$19:$D$26,3)</f>
        <v>0</v>
      </c>
      <c r="T60" s="27" t="e">
        <f t="shared" si="9"/>
        <v>#N/A</v>
      </c>
      <c r="U60" s="29">
        <f t="shared" si="10"/>
        <v>1</v>
      </c>
      <c r="V60" s="68" t="e">
        <f t="shared" si="11"/>
        <v>#N/A</v>
      </c>
      <c r="W60" s="27" t="e">
        <f t="shared" si="12"/>
        <v>#N/A</v>
      </c>
      <c r="X60" s="24"/>
      <c r="Y60" s="24" t="e">
        <f t="shared" si="13"/>
        <v>#N/A</v>
      </c>
      <c r="Z60" s="68" t="e">
        <f t="shared" si="14"/>
        <v>#N/A</v>
      </c>
      <c r="AA60" s="30" t="s">
        <v>60</v>
      </c>
      <c r="AB60" s="24" t="e">
        <f t="shared" si="15"/>
        <v>#N/A</v>
      </c>
      <c r="AC60" s="24"/>
      <c r="AD60" s="24">
        <f t="shared" si="16"/>
        <v>0</v>
      </c>
      <c r="AE60" s="26" t="e">
        <f>VLOOKUP(AD60,Tablas!$A$6:$D$13,1)</f>
        <v>#N/A</v>
      </c>
      <c r="AF60" s="26" t="e">
        <f t="shared" si="17"/>
        <v>#N/A</v>
      </c>
      <c r="AG60" s="79" t="e">
        <f>VLOOKUP(AD60,Tablas!$A$6:$D$13,4)</f>
        <v>#N/A</v>
      </c>
      <c r="AH60" s="26" t="e">
        <f t="shared" si="18"/>
        <v>#N/A</v>
      </c>
      <c r="AI60" s="26" t="e">
        <f>VLOOKUP(AD60,Tablas!$A$6:$D$13,3)</f>
        <v>#N/A</v>
      </c>
      <c r="AJ60" s="24" t="e">
        <f t="shared" si="19"/>
        <v>#N/A</v>
      </c>
      <c r="AK60" s="24"/>
      <c r="AL60" s="31" t="e">
        <f t="shared" si="20"/>
        <v>#N/A</v>
      </c>
      <c r="AM60" s="28">
        <f>VLOOKUP(AD60,Tablas!$A$19:$D$26,4)</f>
        <v>0</v>
      </c>
      <c r="AN60" s="27" t="e">
        <f t="shared" si="21"/>
        <v>#N/A</v>
      </c>
      <c r="AO60" s="61">
        <f>VLOOKUP(AD60,Tablas!$A$19:$D$26,3)</f>
        <v>0</v>
      </c>
      <c r="AP60" s="27" t="e">
        <f t="shared" si="22"/>
        <v>#N/A</v>
      </c>
      <c r="AQ60" s="29">
        <f t="shared" si="23"/>
        <v>1</v>
      </c>
      <c r="AR60" s="68" t="e">
        <f t="shared" si="24"/>
        <v>#N/A</v>
      </c>
      <c r="AS60" s="31" t="e">
        <f t="shared" si="25"/>
        <v>#N/A</v>
      </c>
      <c r="AT60" s="24"/>
      <c r="AU60" s="24" t="e">
        <f t="shared" si="26"/>
        <v>#N/A</v>
      </c>
      <c r="AV60" s="68" t="e">
        <f t="shared" si="27"/>
        <v>#N/A</v>
      </c>
      <c r="AW60" s="32" t="s">
        <v>60</v>
      </c>
      <c r="AX60" s="24" t="e">
        <f t="shared" si="28"/>
        <v>#N/A</v>
      </c>
      <c r="AY60" s="24"/>
      <c r="AZ60" s="24" t="e">
        <f t="shared" si="29"/>
        <v>#N/A</v>
      </c>
      <c r="BA60" s="24" t="e">
        <f t="shared" si="30"/>
        <v>#N/A</v>
      </c>
      <c r="BB60" s="24" t="e">
        <f t="shared" si="31"/>
        <v>#N/A</v>
      </c>
      <c r="BC60" s="24">
        <f t="shared" si="32"/>
        <v>0</v>
      </c>
      <c r="BD60" s="33" t="e">
        <f t="shared" si="33"/>
        <v>#N/A</v>
      </c>
      <c r="BE60" s="24">
        <f t="shared" si="34"/>
        <v>0</v>
      </c>
    </row>
    <row r="61" spans="1:57" s="34" customFormat="1" ht="12">
      <c r="A61" s="54">
        <f>+Aguinaldo!A62</f>
        <v>0</v>
      </c>
      <c r="B61" s="24">
        <f>Aguinaldo!D62*30.4</f>
        <v>0</v>
      </c>
      <c r="C61" s="24">
        <f>+Aguinaldo!I62</f>
        <v>0</v>
      </c>
      <c r="D61" s="24">
        <f t="shared" si="0"/>
        <v>0</v>
      </c>
      <c r="E61" s="24">
        <f t="shared" si="1"/>
        <v>0</v>
      </c>
      <c r="F61" s="24">
        <f t="shared" si="2"/>
        <v>0</v>
      </c>
      <c r="G61" s="25">
        <f t="shared" si="3"/>
        <v>0</v>
      </c>
      <c r="H61" s="25"/>
      <c r="I61" s="26" t="e">
        <f>VLOOKUP(G61,Tablas!$A$6:$D$13,1)</f>
        <v>#N/A</v>
      </c>
      <c r="J61" s="26" t="e">
        <f t="shared" si="4"/>
        <v>#N/A</v>
      </c>
      <c r="K61" s="79" t="e">
        <f>VLOOKUP(G61,Tablas!$A$6:$D$13,4)</f>
        <v>#N/A</v>
      </c>
      <c r="L61" s="26" t="e">
        <f t="shared" si="5"/>
        <v>#N/A</v>
      </c>
      <c r="M61" s="26" t="e">
        <f>VLOOKUP(G61,Tablas!$A$6:$D$13,3)</f>
        <v>#N/A</v>
      </c>
      <c r="N61" s="26" t="e">
        <f t="shared" si="6"/>
        <v>#N/A</v>
      </c>
      <c r="O61" s="24"/>
      <c r="P61" s="27" t="e">
        <f t="shared" si="7"/>
        <v>#N/A</v>
      </c>
      <c r="Q61" s="28">
        <f>VLOOKUP(G61,Tablas!$A$19:$D$26,4)</f>
        <v>0</v>
      </c>
      <c r="R61" s="27" t="e">
        <f t="shared" si="8"/>
        <v>#N/A</v>
      </c>
      <c r="S61" s="61">
        <f>VLOOKUP(G61,Tablas!$A$19:$D$26,3)</f>
        <v>0</v>
      </c>
      <c r="T61" s="27" t="e">
        <f t="shared" si="9"/>
        <v>#N/A</v>
      </c>
      <c r="U61" s="29">
        <f t="shared" si="10"/>
        <v>1</v>
      </c>
      <c r="V61" s="68" t="e">
        <f t="shared" si="11"/>
        <v>#N/A</v>
      </c>
      <c r="W61" s="27" t="e">
        <f t="shared" si="12"/>
        <v>#N/A</v>
      </c>
      <c r="X61" s="24"/>
      <c r="Y61" s="24" t="e">
        <f t="shared" si="13"/>
        <v>#N/A</v>
      </c>
      <c r="Z61" s="68" t="e">
        <f t="shared" si="14"/>
        <v>#N/A</v>
      </c>
      <c r="AA61" s="30" t="s">
        <v>60</v>
      </c>
      <c r="AB61" s="24" t="e">
        <f t="shared" si="15"/>
        <v>#N/A</v>
      </c>
      <c r="AC61" s="24"/>
      <c r="AD61" s="24">
        <f t="shared" si="16"/>
        <v>0</v>
      </c>
      <c r="AE61" s="26" t="e">
        <f>VLOOKUP(AD61,Tablas!$A$6:$D$13,1)</f>
        <v>#N/A</v>
      </c>
      <c r="AF61" s="26" t="e">
        <f t="shared" si="17"/>
        <v>#N/A</v>
      </c>
      <c r="AG61" s="79" t="e">
        <f>VLOOKUP(AD61,Tablas!$A$6:$D$13,4)</f>
        <v>#N/A</v>
      </c>
      <c r="AH61" s="26" t="e">
        <f t="shared" si="18"/>
        <v>#N/A</v>
      </c>
      <c r="AI61" s="26" t="e">
        <f>VLOOKUP(AD61,Tablas!$A$6:$D$13,3)</f>
        <v>#N/A</v>
      </c>
      <c r="AJ61" s="24" t="e">
        <f t="shared" si="19"/>
        <v>#N/A</v>
      </c>
      <c r="AK61" s="24"/>
      <c r="AL61" s="31" t="e">
        <f t="shared" si="20"/>
        <v>#N/A</v>
      </c>
      <c r="AM61" s="28">
        <f>VLOOKUP(AD61,Tablas!$A$19:$D$26,4)</f>
        <v>0</v>
      </c>
      <c r="AN61" s="27" t="e">
        <f t="shared" si="21"/>
        <v>#N/A</v>
      </c>
      <c r="AO61" s="61">
        <f>VLOOKUP(AD61,Tablas!$A$19:$D$26,3)</f>
        <v>0</v>
      </c>
      <c r="AP61" s="27" t="e">
        <f t="shared" si="22"/>
        <v>#N/A</v>
      </c>
      <c r="AQ61" s="29">
        <f t="shared" si="23"/>
        <v>1</v>
      </c>
      <c r="AR61" s="68" t="e">
        <f t="shared" si="24"/>
        <v>#N/A</v>
      </c>
      <c r="AS61" s="31" t="e">
        <f t="shared" si="25"/>
        <v>#N/A</v>
      </c>
      <c r="AT61" s="24"/>
      <c r="AU61" s="24" t="e">
        <f t="shared" si="26"/>
        <v>#N/A</v>
      </c>
      <c r="AV61" s="68" t="e">
        <f t="shared" si="27"/>
        <v>#N/A</v>
      </c>
      <c r="AW61" s="32" t="s">
        <v>60</v>
      </c>
      <c r="AX61" s="24" t="e">
        <f t="shared" si="28"/>
        <v>#N/A</v>
      </c>
      <c r="AY61" s="24"/>
      <c r="AZ61" s="24" t="e">
        <f t="shared" si="29"/>
        <v>#N/A</v>
      </c>
      <c r="BA61" s="24" t="e">
        <f t="shared" si="30"/>
        <v>#N/A</v>
      </c>
      <c r="BB61" s="24" t="e">
        <f t="shared" si="31"/>
        <v>#N/A</v>
      </c>
      <c r="BC61" s="24">
        <f t="shared" si="32"/>
        <v>0</v>
      </c>
      <c r="BD61" s="33" t="e">
        <f t="shared" si="33"/>
        <v>#N/A</v>
      </c>
      <c r="BE61" s="24">
        <f t="shared" si="34"/>
        <v>0</v>
      </c>
    </row>
    <row r="62" spans="1:57" s="34" customFormat="1" ht="12">
      <c r="A62" s="54">
        <f>+Aguinaldo!A63</f>
        <v>0</v>
      </c>
      <c r="B62" s="24">
        <f>Aguinaldo!D63*30.4</f>
        <v>0</v>
      </c>
      <c r="C62" s="24">
        <f>+Aguinaldo!I63</f>
        <v>0</v>
      </c>
      <c r="D62" s="24">
        <f t="shared" si="0"/>
        <v>0</v>
      </c>
      <c r="E62" s="24">
        <f t="shared" si="1"/>
        <v>0</v>
      </c>
      <c r="F62" s="24">
        <f t="shared" si="2"/>
        <v>0</v>
      </c>
      <c r="G62" s="25">
        <f t="shared" si="3"/>
        <v>0</v>
      </c>
      <c r="H62" s="25"/>
      <c r="I62" s="26" t="e">
        <f>VLOOKUP(G62,Tablas!$A$6:$D$13,1)</f>
        <v>#N/A</v>
      </c>
      <c r="J62" s="26" t="e">
        <f t="shared" si="4"/>
        <v>#N/A</v>
      </c>
      <c r="K62" s="79" t="e">
        <f>VLOOKUP(G62,Tablas!$A$6:$D$13,4)</f>
        <v>#N/A</v>
      </c>
      <c r="L62" s="26" t="e">
        <f t="shared" si="5"/>
        <v>#N/A</v>
      </c>
      <c r="M62" s="26" t="e">
        <f>VLOOKUP(G62,Tablas!$A$6:$D$13,3)</f>
        <v>#N/A</v>
      </c>
      <c r="N62" s="26" t="e">
        <f t="shared" si="6"/>
        <v>#N/A</v>
      </c>
      <c r="O62" s="24"/>
      <c r="P62" s="27" t="e">
        <f t="shared" si="7"/>
        <v>#N/A</v>
      </c>
      <c r="Q62" s="28">
        <f>VLOOKUP(G62,Tablas!$A$19:$D$26,4)</f>
        <v>0</v>
      </c>
      <c r="R62" s="27" t="e">
        <f t="shared" si="8"/>
        <v>#N/A</v>
      </c>
      <c r="S62" s="61">
        <f>VLOOKUP(G62,Tablas!$A$19:$D$26,3)</f>
        <v>0</v>
      </c>
      <c r="T62" s="27" t="e">
        <f t="shared" si="9"/>
        <v>#N/A</v>
      </c>
      <c r="U62" s="29">
        <f t="shared" si="10"/>
        <v>1</v>
      </c>
      <c r="V62" s="68" t="e">
        <f t="shared" si="11"/>
        <v>#N/A</v>
      </c>
      <c r="W62" s="27" t="e">
        <f t="shared" si="12"/>
        <v>#N/A</v>
      </c>
      <c r="X62" s="24"/>
      <c r="Y62" s="24" t="e">
        <f t="shared" si="13"/>
        <v>#N/A</v>
      </c>
      <c r="Z62" s="68" t="e">
        <f t="shared" si="14"/>
        <v>#N/A</v>
      </c>
      <c r="AA62" s="30" t="s">
        <v>60</v>
      </c>
      <c r="AB62" s="24" t="e">
        <f t="shared" si="15"/>
        <v>#N/A</v>
      </c>
      <c r="AC62" s="24"/>
      <c r="AD62" s="24">
        <f t="shared" si="16"/>
        <v>0</v>
      </c>
      <c r="AE62" s="26" t="e">
        <f>VLOOKUP(AD62,Tablas!$A$6:$D$13,1)</f>
        <v>#N/A</v>
      </c>
      <c r="AF62" s="26" t="e">
        <f t="shared" si="17"/>
        <v>#N/A</v>
      </c>
      <c r="AG62" s="79" t="e">
        <f>VLOOKUP(AD62,Tablas!$A$6:$D$13,4)</f>
        <v>#N/A</v>
      </c>
      <c r="AH62" s="26" t="e">
        <f t="shared" si="18"/>
        <v>#N/A</v>
      </c>
      <c r="AI62" s="26" t="e">
        <f>VLOOKUP(AD62,Tablas!$A$6:$D$13,3)</f>
        <v>#N/A</v>
      </c>
      <c r="AJ62" s="24" t="e">
        <f t="shared" si="19"/>
        <v>#N/A</v>
      </c>
      <c r="AK62" s="24"/>
      <c r="AL62" s="31" t="e">
        <f t="shared" si="20"/>
        <v>#N/A</v>
      </c>
      <c r="AM62" s="28">
        <f>VLOOKUP(AD62,Tablas!$A$19:$D$26,4)</f>
        <v>0</v>
      </c>
      <c r="AN62" s="27" t="e">
        <f t="shared" si="21"/>
        <v>#N/A</v>
      </c>
      <c r="AO62" s="61">
        <f>VLOOKUP(AD62,Tablas!$A$19:$D$26,3)</f>
        <v>0</v>
      </c>
      <c r="AP62" s="27" t="e">
        <f t="shared" si="22"/>
        <v>#N/A</v>
      </c>
      <c r="AQ62" s="29">
        <f t="shared" si="23"/>
        <v>1</v>
      </c>
      <c r="AR62" s="68" t="e">
        <f t="shared" si="24"/>
        <v>#N/A</v>
      </c>
      <c r="AS62" s="31" t="e">
        <f t="shared" si="25"/>
        <v>#N/A</v>
      </c>
      <c r="AT62" s="24"/>
      <c r="AU62" s="24" t="e">
        <f t="shared" si="26"/>
        <v>#N/A</v>
      </c>
      <c r="AV62" s="68" t="e">
        <f t="shared" si="27"/>
        <v>#N/A</v>
      </c>
      <c r="AW62" s="32" t="s">
        <v>60</v>
      </c>
      <c r="AX62" s="24" t="e">
        <f t="shared" si="28"/>
        <v>#N/A</v>
      </c>
      <c r="AY62" s="24"/>
      <c r="AZ62" s="24" t="e">
        <f t="shared" si="29"/>
        <v>#N/A</v>
      </c>
      <c r="BA62" s="24" t="e">
        <f t="shared" si="30"/>
        <v>#N/A</v>
      </c>
      <c r="BB62" s="24" t="e">
        <f t="shared" si="31"/>
        <v>#N/A</v>
      </c>
      <c r="BC62" s="24">
        <f t="shared" si="32"/>
        <v>0</v>
      </c>
      <c r="BD62" s="33" t="e">
        <f t="shared" si="33"/>
        <v>#N/A</v>
      </c>
      <c r="BE62" s="24">
        <f t="shared" si="34"/>
        <v>0</v>
      </c>
    </row>
    <row r="63" spans="1:57" s="34" customFormat="1" ht="12">
      <c r="A63" s="54">
        <f>+Aguinaldo!A64</f>
        <v>0</v>
      </c>
      <c r="B63" s="24">
        <f>Aguinaldo!D64*30.4</f>
        <v>0</v>
      </c>
      <c r="C63" s="24">
        <f>+Aguinaldo!I64</f>
        <v>0</v>
      </c>
      <c r="D63" s="24">
        <f t="shared" si="0"/>
        <v>0</v>
      </c>
      <c r="E63" s="24">
        <f t="shared" si="1"/>
        <v>0</v>
      </c>
      <c r="F63" s="24">
        <f t="shared" si="2"/>
        <v>0</v>
      </c>
      <c r="G63" s="25">
        <f t="shared" si="3"/>
        <v>0</v>
      </c>
      <c r="H63" s="25"/>
      <c r="I63" s="26" t="e">
        <f>VLOOKUP(G63,Tablas!$A$6:$D$13,1)</f>
        <v>#N/A</v>
      </c>
      <c r="J63" s="26" t="e">
        <f t="shared" si="4"/>
        <v>#N/A</v>
      </c>
      <c r="K63" s="79" t="e">
        <f>VLOOKUP(G63,Tablas!$A$6:$D$13,4)</f>
        <v>#N/A</v>
      </c>
      <c r="L63" s="26" t="e">
        <f t="shared" si="5"/>
        <v>#N/A</v>
      </c>
      <c r="M63" s="26" t="e">
        <f>VLOOKUP(G63,Tablas!$A$6:$D$13,3)</f>
        <v>#N/A</v>
      </c>
      <c r="N63" s="26" t="e">
        <f t="shared" si="6"/>
        <v>#N/A</v>
      </c>
      <c r="O63" s="24"/>
      <c r="P63" s="27" t="e">
        <f t="shared" si="7"/>
        <v>#N/A</v>
      </c>
      <c r="Q63" s="28">
        <f>VLOOKUP(G63,Tablas!$A$19:$D$26,4)</f>
        <v>0</v>
      </c>
      <c r="R63" s="27" t="e">
        <f t="shared" si="8"/>
        <v>#N/A</v>
      </c>
      <c r="S63" s="61">
        <f>VLOOKUP(G63,Tablas!$A$19:$D$26,3)</f>
        <v>0</v>
      </c>
      <c r="T63" s="27" t="e">
        <f t="shared" si="9"/>
        <v>#N/A</v>
      </c>
      <c r="U63" s="29">
        <f t="shared" si="10"/>
        <v>1</v>
      </c>
      <c r="V63" s="68" t="e">
        <f t="shared" si="11"/>
        <v>#N/A</v>
      </c>
      <c r="W63" s="27" t="e">
        <f t="shared" si="12"/>
        <v>#N/A</v>
      </c>
      <c r="X63" s="24"/>
      <c r="Y63" s="24" t="e">
        <f t="shared" si="13"/>
        <v>#N/A</v>
      </c>
      <c r="Z63" s="68" t="e">
        <f t="shared" si="14"/>
        <v>#N/A</v>
      </c>
      <c r="AA63" s="30" t="s">
        <v>60</v>
      </c>
      <c r="AB63" s="24" t="e">
        <f t="shared" si="15"/>
        <v>#N/A</v>
      </c>
      <c r="AC63" s="24"/>
      <c r="AD63" s="24">
        <f t="shared" si="16"/>
        <v>0</v>
      </c>
      <c r="AE63" s="26" t="e">
        <f>VLOOKUP(AD63,Tablas!$A$6:$D$13,1)</f>
        <v>#N/A</v>
      </c>
      <c r="AF63" s="26" t="e">
        <f t="shared" si="17"/>
        <v>#N/A</v>
      </c>
      <c r="AG63" s="79" t="e">
        <f>VLOOKUP(AD63,Tablas!$A$6:$D$13,4)</f>
        <v>#N/A</v>
      </c>
      <c r="AH63" s="26" t="e">
        <f t="shared" si="18"/>
        <v>#N/A</v>
      </c>
      <c r="AI63" s="26" t="e">
        <f>VLOOKUP(AD63,Tablas!$A$6:$D$13,3)</f>
        <v>#N/A</v>
      </c>
      <c r="AJ63" s="24" t="e">
        <f t="shared" si="19"/>
        <v>#N/A</v>
      </c>
      <c r="AK63" s="24"/>
      <c r="AL63" s="31" t="e">
        <f t="shared" si="20"/>
        <v>#N/A</v>
      </c>
      <c r="AM63" s="28">
        <f>VLOOKUP(AD63,Tablas!$A$19:$D$26,4)</f>
        <v>0</v>
      </c>
      <c r="AN63" s="27" t="e">
        <f t="shared" si="21"/>
        <v>#N/A</v>
      </c>
      <c r="AO63" s="61">
        <f>VLOOKUP(AD63,Tablas!$A$19:$D$26,3)</f>
        <v>0</v>
      </c>
      <c r="AP63" s="27" t="e">
        <f t="shared" si="22"/>
        <v>#N/A</v>
      </c>
      <c r="AQ63" s="29">
        <f t="shared" si="23"/>
        <v>1</v>
      </c>
      <c r="AR63" s="68" t="e">
        <f t="shared" si="24"/>
        <v>#N/A</v>
      </c>
      <c r="AS63" s="31" t="e">
        <f t="shared" si="25"/>
        <v>#N/A</v>
      </c>
      <c r="AT63" s="24"/>
      <c r="AU63" s="24" t="e">
        <f t="shared" si="26"/>
        <v>#N/A</v>
      </c>
      <c r="AV63" s="68" t="e">
        <f t="shared" si="27"/>
        <v>#N/A</v>
      </c>
      <c r="AW63" s="32" t="s">
        <v>60</v>
      </c>
      <c r="AX63" s="24" t="e">
        <f t="shared" si="28"/>
        <v>#N/A</v>
      </c>
      <c r="AY63" s="24"/>
      <c r="AZ63" s="24" t="e">
        <f t="shared" si="29"/>
        <v>#N/A</v>
      </c>
      <c r="BA63" s="24" t="e">
        <f t="shared" si="30"/>
        <v>#N/A</v>
      </c>
      <c r="BB63" s="24" t="e">
        <f t="shared" si="31"/>
        <v>#N/A</v>
      </c>
      <c r="BC63" s="24">
        <f t="shared" si="32"/>
        <v>0</v>
      </c>
      <c r="BD63" s="33" t="e">
        <f t="shared" si="33"/>
        <v>#N/A</v>
      </c>
      <c r="BE63" s="24">
        <f t="shared" si="34"/>
        <v>0</v>
      </c>
    </row>
    <row r="64" spans="1:57" s="34" customFormat="1" ht="12">
      <c r="A64" s="54">
        <f>+Aguinaldo!A65</f>
        <v>0</v>
      </c>
      <c r="B64" s="24">
        <f>Aguinaldo!D65*30.4</f>
        <v>0</v>
      </c>
      <c r="C64" s="24">
        <f>+Aguinaldo!I65</f>
        <v>0</v>
      </c>
      <c r="D64" s="24">
        <f t="shared" si="0"/>
        <v>0</v>
      </c>
      <c r="E64" s="24">
        <f t="shared" si="1"/>
        <v>0</v>
      </c>
      <c r="F64" s="24">
        <f t="shared" si="2"/>
        <v>0</v>
      </c>
      <c r="G64" s="25">
        <f t="shared" si="3"/>
        <v>0</v>
      </c>
      <c r="H64" s="25"/>
      <c r="I64" s="26" t="e">
        <f>VLOOKUP(G64,Tablas!$A$6:$D$13,1)</f>
        <v>#N/A</v>
      </c>
      <c r="J64" s="26" t="e">
        <f t="shared" si="4"/>
        <v>#N/A</v>
      </c>
      <c r="K64" s="79" t="e">
        <f>VLOOKUP(G64,Tablas!$A$6:$D$13,4)</f>
        <v>#N/A</v>
      </c>
      <c r="L64" s="26" t="e">
        <f t="shared" si="5"/>
        <v>#N/A</v>
      </c>
      <c r="M64" s="26" t="e">
        <f>VLOOKUP(G64,Tablas!$A$6:$D$13,3)</f>
        <v>#N/A</v>
      </c>
      <c r="N64" s="26" t="e">
        <f t="shared" si="6"/>
        <v>#N/A</v>
      </c>
      <c r="O64" s="24"/>
      <c r="P64" s="27" t="e">
        <f t="shared" si="7"/>
        <v>#N/A</v>
      </c>
      <c r="Q64" s="28">
        <f>VLOOKUP(G64,Tablas!$A$19:$D$26,4)</f>
        <v>0</v>
      </c>
      <c r="R64" s="27" t="e">
        <f t="shared" si="8"/>
        <v>#N/A</v>
      </c>
      <c r="S64" s="61">
        <f>VLOOKUP(G64,Tablas!$A$19:$D$26,3)</f>
        <v>0</v>
      </c>
      <c r="T64" s="27" t="e">
        <f t="shared" si="9"/>
        <v>#N/A</v>
      </c>
      <c r="U64" s="29">
        <f t="shared" si="10"/>
        <v>1</v>
      </c>
      <c r="V64" s="68" t="e">
        <f t="shared" si="11"/>
        <v>#N/A</v>
      </c>
      <c r="W64" s="27" t="e">
        <f t="shared" si="12"/>
        <v>#N/A</v>
      </c>
      <c r="X64" s="24"/>
      <c r="Y64" s="24" t="e">
        <f t="shared" si="13"/>
        <v>#N/A</v>
      </c>
      <c r="Z64" s="68" t="e">
        <f t="shared" si="14"/>
        <v>#N/A</v>
      </c>
      <c r="AA64" s="30" t="s">
        <v>60</v>
      </c>
      <c r="AB64" s="24" t="e">
        <f t="shared" si="15"/>
        <v>#N/A</v>
      </c>
      <c r="AC64" s="24"/>
      <c r="AD64" s="24">
        <f t="shared" si="16"/>
        <v>0</v>
      </c>
      <c r="AE64" s="26" t="e">
        <f>VLOOKUP(AD64,Tablas!$A$6:$D$13,1)</f>
        <v>#N/A</v>
      </c>
      <c r="AF64" s="26" t="e">
        <f t="shared" si="17"/>
        <v>#N/A</v>
      </c>
      <c r="AG64" s="79" t="e">
        <f>VLOOKUP(AD64,Tablas!$A$6:$D$13,4)</f>
        <v>#N/A</v>
      </c>
      <c r="AH64" s="26" t="e">
        <f t="shared" si="18"/>
        <v>#N/A</v>
      </c>
      <c r="AI64" s="26" t="e">
        <f>VLOOKUP(AD64,Tablas!$A$6:$D$13,3)</f>
        <v>#N/A</v>
      </c>
      <c r="AJ64" s="24" t="e">
        <f t="shared" si="19"/>
        <v>#N/A</v>
      </c>
      <c r="AK64" s="24"/>
      <c r="AL64" s="31" t="e">
        <f t="shared" si="20"/>
        <v>#N/A</v>
      </c>
      <c r="AM64" s="28">
        <f>VLOOKUP(AD64,Tablas!$A$19:$D$26,4)</f>
        <v>0</v>
      </c>
      <c r="AN64" s="27" t="e">
        <f t="shared" si="21"/>
        <v>#N/A</v>
      </c>
      <c r="AO64" s="61">
        <f>VLOOKUP(AD64,Tablas!$A$19:$D$26,3)</f>
        <v>0</v>
      </c>
      <c r="AP64" s="27" t="e">
        <f t="shared" si="22"/>
        <v>#N/A</v>
      </c>
      <c r="AQ64" s="29">
        <f t="shared" si="23"/>
        <v>1</v>
      </c>
      <c r="AR64" s="68" t="e">
        <f t="shared" si="24"/>
        <v>#N/A</v>
      </c>
      <c r="AS64" s="31" t="e">
        <f t="shared" si="25"/>
        <v>#N/A</v>
      </c>
      <c r="AT64" s="24"/>
      <c r="AU64" s="24" t="e">
        <f t="shared" si="26"/>
        <v>#N/A</v>
      </c>
      <c r="AV64" s="68" t="e">
        <f t="shared" si="27"/>
        <v>#N/A</v>
      </c>
      <c r="AW64" s="32" t="s">
        <v>60</v>
      </c>
      <c r="AX64" s="24" t="e">
        <f t="shared" si="28"/>
        <v>#N/A</v>
      </c>
      <c r="AY64" s="24"/>
      <c r="AZ64" s="24" t="e">
        <f t="shared" si="29"/>
        <v>#N/A</v>
      </c>
      <c r="BA64" s="24" t="e">
        <f t="shared" si="30"/>
        <v>#N/A</v>
      </c>
      <c r="BB64" s="24" t="e">
        <f t="shared" si="31"/>
        <v>#N/A</v>
      </c>
      <c r="BC64" s="24">
        <f t="shared" si="32"/>
        <v>0</v>
      </c>
      <c r="BD64" s="33" t="e">
        <f t="shared" si="33"/>
        <v>#N/A</v>
      </c>
      <c r="BE64" s="24">
        <f t="shared" si="34"/>
        <v>0</v>
      </c>
    </row>
    <row r="65" spans="1:57" s="34" customFormat="1" ht="12">
      <c r="A65" s="54">
        <f>+Aguinaldo!A66</f>
        <v>0</v>
      </c>
      <c r="B65" s="24">
        <f>Aguinaldo!D66*30.4</f>
        <v>0</v>
      </c>
      <c r="C65" s="24">
        <f>+Aguinaldo!I66</f>
        <v>0</v>
      </c>
      <c r="D65" s="24">
        <f t="shared" si="0"/>
        <v>0</v>
      </c>
      <c r="E65" s="24">
        <f t="shared" si="1"/>
        <v>0</v>
      </c>
      <c r="F65" s="24">
        <f t="shared" si="2"/>
        <v>0</v>
      </c>
      <c r="G65" s="25">
        <f t="shared" si="3"/>
        <v>0</v>
      </c>
      <c r="H65" s="25"/>
      <c r="I65" s="26" t="e">
        <f>VLOOKUP(G65,Tablas!$A$6:$D$13,1)</f>
        <v>#N/A</v>
      </c>
      <c r="J65" s="26" t="e">
        <f t="shared" si="4"/>
        <v>#N/A</v>
      </c>
      <c r="K65" s="79" t="e">
        <f>VLOOKUP(G65,Tablas!$A$6:$D$13,4)</f>
        <v>#N/A</v>
      </c>
      <c r="L65" s="26" t="e">
        <f t="shared" si="5"/>
        <v>#N/A</v>
      </c>
      <c r="M65" s="26" t="e">
        <f>VLOOKUP(G65,Tablas!$A$6:$D$13,3)</f>
        <v>#N/A</v>
      </c>
      <c r="N65" s="26" t="e">
        <f t="shared" si="6"/>
        <v>#N/A</v>
      </c>
      <c r="O65" s="24"/>
      <c r="P65" s="27" t="e">
        <f t="shared" si="7"/>
        <v>#N/A</v>
      </c>
      <c r="Q65" s="28">
        <f>VLOOKUP(G65,Tablas!$A$19:$D$26,4)</f>
        <v>0</v>
      </c>
      <c r="R65" s="27" t="e">
        <f t="shared" si="8"/>
        <v>#N/A</v>
      </c>
      <c r="S65" s="61">
        <f>VLOOKUP(G65,Tablas!$A$19:$D$26,3)</f>
        <v>0</v>
      </c>
      <c r="T65" s="27" t="e">
        <f t="shared" si="9"/>
        <v>#N/A</v>
      </c>
      <c r="U65" s="29">
        <f t="shared" si="10"/>
        <v>1</v>
      </c>
      <c r="V65" s="68" t="e">
        <f t="shared" si="11"/>
        <v>#N/A</v>
      </c>
      <c r="W65" s="27" t="e">
        <f t="shared" si="12"/>
        <v>#N/A</v>
      </c>
      <c r="X65" s="24"/>
      <c r="Y65" s="24" t="e">
        <f t="shared" si="13"/>
        <v>#N/A</v>
      </c>
      <c r="Z65" s="68" t="e">
        <f t="shared" si="14"/>
        <v>#N/A</v>
      </c>
      <c r="AA65" s="30" t="s">
        <v>60</v>
      </c>
      <c r="AB65" s="24" t="e">
        <f t="shared" si="15"/>
        <v>#N/A</v>
      </c>
      <c r="AC65" s="24"/>
      <c r="AD65" s="24">
        <f t="shared" si="16"/>
        <v>0</v>
      </c>
      <c r="AE65" s="26" t="e">
        <f>VLOOKUP(AD65,Tablas!$A$6:$D$13,1)</f>
        <v>#N/A</v>
      </c>
      <c r="AF65" s="26" t="e">
        <f t="shared" si="17"/>
        <v>#N/A</v>
      </c>
      <c r="AG65" s="79" t="e">
        <f>VLOOKUP(AD65,Tablas!$A$6:$D$13,4)</f>
        <v>#N/A</v>
      </c>
      <c r="AH65" s="26" t="e">
        <f t="shared" si="18"/>
        <v>#N/A</v>
      </c>
      <c r="AI65" s="26" t="e">
        <f>VLOOKUP(AD65,Tablas!$A$6:$D$13,3)</f>
        <v>#N/A</v>
      </c>
      <c r="AJ65" s="24" t="e">
        <f t="shared" si="19"/>
        <v>#N/A</v>
      </c>
      <c r="AK65" s="24"/>
      <c r="AL65" s="31" t="e">
        <f t="shared" si="20"/>
        <v>#N/A</v>
      </c>
      <c r="AM65" s="28">
        <f>VLOOKUP(AD65,Tablas!$A$19:$D$26,4)</f>
        <v>0</v>
      </c>
      <c r="AN65" s="27" t="e">
        <f t="shared" si="21"/>
        <v>#N/A</v>
      </c>
      <c r="AO65" s="61">
        <f>VLOOKUP(AD65,Tablas!$A$19:$D$26,3)</f>
        <v>0</v>
      </c>
      <c r="AP65" s="27" t="e">
        <f t="shared" si="22"/>
        <v>#N/A</v>
      </c>
      <c r="AQ65" s="29">
        <f t="shared" si="23"/>
        <v>1</v>
      </c>
      <c r="AR65" s="68" t="e">
        <f t="shared" si="24"/>
        <v>#N/A</v>
      </c>
      <c r="AS65" s="31" t="e">
        <f t="shared" si="25"/>
        <v>#N/A</v>
      </c>
      <c r="AT65" s="24"/>
      <c r="AU65" s="24" t="e">
        <f t="shared" si="26"/>
        <v>#N/A</v>
      </c>
      <c r="AV65" s="68" t="e">
        <f t="shared" si="27"/>
        <v>#N/A</v>
      </c>
      <c r="AW65" s="32" t="s">
        <v>60</v>
      </c>
      <c r="AX65" s="24" t="e">
        <f t="shared" si="28"/>
        <v>#N/A</v>
      </c>
      <c r="AY65" s="24"/>
      <c r="AZ65" s="24" t="e">
        <f t="shared" si="29"/>
        <v>#N/A</v>
      </c>
      <c r="BA65" s="24" t="e">
        <f t="shared" si="30"/>
        <v>#N/A</v>
      </c>
      <c r="BB65" s="24" t="e">
        <f t="shared" si="31"/>
        <v>#N/A</v>
      </c>
      <c r="BC65" s="24">
        <f t="shared" si="32"/>
        <v>0</v>
      </c>
      <c r="BD65" s="33" t="e">
        <f t="shared" si="33"/>
        <v>#N/A</v>
      </c>
      <c r="BE65" s="24">
        <f t="shared" si="34"/>
        <v>0</v>
      </c>
    </row>
    <row r="66" spans="1:57" s="34" customFormat="1" ht="12">
      <c r="A66" s="54">
        <f>+Aguinaldo!A67</f>
        <v>0</v>
      </c>
      <c r="B66" s="24">
        <f>Aguinaldo!D67*30.4</f>
        <v>0</v>
      </c>
      <c r="C66" s="24">
        <f>+Aguinaldo!I67</f>
        <v>0</v>
      </c>
      <c r="D66" s="24">
        <f t="shared" si="0"/>
        <v>0</v>
      </c>
      <c r="E66" s="24">
        <f t="shared" si="1"/>
        <v>0</v>
      </c>
      <c r="F66" s="24">
        <f t="shared" si="2"/>
        <v>0</v>
      </c>
      <c r="G66" s="25">
        <f t="shared" si="3"/>
        <v>0</v>
      </c>
      <c r="H66" s="25"/>
      <c r="I66" s="26" t="e">
        <f>VLOOKUP(G66,Tablas!$A$6:$D$13,1)</f>
        <v>#N/A</v>
      </c>
      <c r="J66" s="26" t="e">
        <f t="shared" si="4"/>
        <v>#N/A</v>
      </c>
      <c r="K66" s="79" t="e">
        <f>VLOOKUP(G66,Tablas!$A$6:$D$13,4)</f>
        <v>#N/A</v>
      </c>
      <c r="L66" s="26" t="e">
        <f t="shared" si="5"/>
        <v>#N/A</v>
      </c>
      <c r="M66" s="26" t="e">
        <f>VLOOKUP(G66,Tablas!$A$6:$D$13,3)</f>
        <v>#N/A</v>
      </c>
      <c r="N66" s="26" t="e">
        <f t="shared" si="6"/>
        <v>#N/A</v>
      </c>
      <c r="O66" s="24"/>
      <c r="P66" s="27" t="e">
        <f t="shared" si="7"/>
        <v>#N/A</v>
      </c>
      <c r="Q66" s="28">
        <f>VLOOKUP(G66,Tablas!$A$19:$D$26,4)</f>
        <v>0</v>
      </c>
      <c r="R66" s="27" t="e">
        <f t="shared" si="8"/>
        <v>#N/A</v>
      </c>
      <c r="S66" s="61">
        <f>VLOOKUP(G66,Tablas!$A$19:$D$26,3)</f>
        <v>0</v>
      </c>
      <c r="T66" s="27" t="e">
        <f t="shared" si="9"/>
        <v>#N/A</v>
      </c>
      <c r="U66" s="29">
        <f t="shared" si="10"/>
        <v>1</v>
      </c>
      <c r="V66" s="68" t="e">
        <f t="shared" si="11"/>
        <v>#N/A</v>
      </c>
      <c r="W66" s="27" t="e">
        <f t="shared" si="12"/>
        <v>#N/A</v>
      </c>
      <c r="X66" s="24"/>
      <c r="Y66" s="24" t="e">
        <f t="shared" si="13"/>
        <v>#N/A</v>
      </c>
      <c r="Z66" s="68" t="e">
        <f t="shared" si="14"/>
        <v>#N/A</v>
      </c>
      <c r="AA66" s="30" t="s">
        <v>60</v>
      </c>
      <c r="AB66" s="24" t="e">
        <f t="shared" si="15"/>
        <v>#N/A</v>
      </c>
      <c r="AC66" s="24"/>
      <c r="AD66" s="24">
        <f t="shared" si="16"/>
        <v>0</v>
      </c>
      <c r="AE66" s="26" t="e">
        <f>VLOOKUP(AD66,Tablas!$A$6:$D$13,1)</f>
        <v>#N/A</v>
      </c>
      <c r="AF66" s="26" t="e">
        <f t="shared" si="17"/>
        <v>#N/A</v>
      </c>
      <c r="AG66" s="79" t="e">
        <f>VLOOKUP(AD66,Tablas!$A$6:$D$13,4)</f>
        <v>#N/A</v>
      </c>
      <c r="AH66" s="26" t="e">
        <f t="shared" si="18"/>
        <v>#N/A</v>
      </c>
      <c r="AI66" s="26" t="e">
        <f>VLOOKUP(AD66,Tablas!$A$6:$D$13,3)</f>
        <v>#N/A</v>
      </c>
      <c r="AJ66" s="24" t="e">
        <f t="shared" si="19"/>
        <v>#N/A</v>
      </c>
      <c r="AK66" s="24"/>
      <c r="AL66" s="31" t="e">
        <f t="shared" si="20"/>
        <v>#N/A</v>
      </c>
      <c r="AM66" s="28">
        <f>VLOOKUP(AD66,Tablas!$A$19:$D$26,4)</f>
        <v>0</v>
      </c>
      <c r="AN66" s="27" t="e">
        <f t="shared" si="21"/>
        <v>#N/A</v>
      </c>
      <c r="AO66" s="61">
        <f>VLOOKUP(AD66,Tablas!$A$19:$D$26,3)</f>
        <v>0</v>
      </c>
      <c r="AP66" s="27" t="e">
        <f t="shared" si="22"/>
        <v>#N/A</v>
      </c>
      <c r="AQ66" s="29">
        <f t="shared" si="23"/>
        <v>1</v>
      </c>
      <c r="AR66" s="68" t="e">
        <f t="shared" si="24"/>
        <v>#N/A</v>
      </c>
      <c r="AS66" s="31" t="e">
        <f t="shared" si="25"/>
        <v>#N/A</v>
      </c>
      <c r="AT66" s="24"/>
      <c r="AU66" s="24" t="e">
        <f t="shared" si="26"/>
        <v>#N/A</v>
      </c>
      <c r="AV66" s="68" t="e">
        <f t="shared" si="27"/>
        <v>#N/A</v>
      </c>
      <c r="AW66" s="32" t="s">
        <v>60</v>
      </c>
      <c r="AX66" s="24" t="e">
        <f t="shared" si="28"/>
        <v>#N/A</v>
      </c>
      <c r="AY66" s="24"/>
      <c r="AZ66" s="24" t="e">
        <f t="shared" si="29"/>
        <v>#N/A</v>
      </c>
      <c r="BA66" s="24" t="e">
        <f t="shared" si="30"/>
        <v>#N/A</v>
      </c>
      <c r="BB66" s="24" t="e">
        <f t="shared" si="31"/>
        <v>#N/A</v>
      </c>
      <c r="BC66" s="24">
        <f t="shared" si="32"/>
        <v>0</v>
      </c>
      <c r="BD66" s="33" t="e">
        <f t="shared" si="33"/>
        <v>#N/A</v>
      </c>
      <c r="BE66" s="24">
        <f t="shared" si="34"/>
        <v>0</v>
      </c>
    </row>
    <row r="67" spans="1:57" s="34" customFormat="1" ht="12">
      <c r="A67" s="54">
        <f>+Aguinaldo!A68</f>
        <v>0</v>
      </c>
      <c r="B67" s="24">
        <f>Aguinaldo!D68*30.4</f>
        <v>0</v>
      </c>
      <c r="C67" s="24">
        <f>+Aguinaldo!I68</f>
        <v>0</v>
      </c>
      <c r="D67" s="24">
        <f t="shared" si="0"/>
        <v>0</v>
      </c>
      <c r="E67" s="24">
        <f t="shared" si="1"/>
        <v>0</v>
      </c>
      <c r="F67" s="24">
        <f t="shared" si="2"/>
        <v>0</v>
      </c>
      <c r="G67" s="25">
        <f t="shared" si="3"/>
        <v>0</v>
      </c>
      <c r="H67" s="25"/>
      <c r="I67" s="26" t="e">
        <f>VLOOKUP(G67,Tablas!$A$6:$D$13,1)</f>
        <v>#N/A</v>
      </c>
      <c r="J67" s="26" t="e">
        <f t="shared" si="4"/>
        <v>#N/A</v>
      </c>
      <c r="K67" s="79" t="e">
        <f>VLOOKUP(G67,Tablas!$A$6:$D$13,4)</f>
        <v>#N/A</v>
      </c>
      <c r="L67" s="26" t="e">
        <f t="shared" si="5"/>
        <v>#N/A</v>
      </c>
      <c r="M67" s="26" t="e">
        <f>VLOOKUP(G67,Tablas!$A$6:$D$13,3)</f>
        <v>#N/A</v>
      </c>
      <c r="N67" s="26" t="e">
        <f t="shared" si="6"/>
        <v>#N/A</v>
      </c>
      <c r="O67" s="24"/>
      <c r="P67" s="27" t="e">
        <f t="shared" si="7"/>
        <v>#N/A</v>
      </c>
      <c r="Q67" s="28">
        <f>VLOOKUP(G67,Tablas!$A$19:$D$26,4)</f>
        <v>0</v>
      </c>
      <c r="R67" s="27" t="e">
        <f t="shared" si="8"/>
        <v>#N/A</v>
      </c>
      <c r="S67" s="61">
        <f>VLOOKUP(G67,Tablas!$A$19:$D$26,3)</f>
        <v>0</v>
      </c>
      <c r="T67" s="27" t="e">
        <f t="shared" si="9"/>
        <v>#N/A</v>
      </c>
      <c r="U67" s="29">
        <f t="shared" si="10"/>
        <v>1</v>
      </c>
      <c r="V67" s="68" t="e">
        <f t="shared" si="11"/>
        <v>#N/A</v>
      </c>
      <c r="W67" s="27" t="e">
        <f t="shared" si="12"/>
        <v>#N/A</v>
      </c>
      <c r="X67" s="24"/>
      <c r="Y67" s="24" t="e">
        <f t="shared" si="13"/>
        <v>#N/A</v>
      </c>
      <c r="Z67" s="68" t="e">
        <f t="shared" si="14"/>
        <v>#N/A</v>
      </c>
      <c r="AA67" s="30" t="s">
        <v>60</v>
      </c>
      <c r="AB67" s="24" t="e">
        <f t="shared" si="15"/>
        <v>#N/A</v>
      </c>
      <c r="AC67" s="24"/>
      <c r="AD67" s="24">
        <f t="shared" si="16"/>
        <v>0</v>
      </c>
      <c r="AE67" s="26" t="e">
        <f>VLOOKUP(AD67,Tablas!$A$6:$D$13,1)</f>
        <v>#N/A</v>
      </c>
      <c r="AF67" s="26" t="e">
        <f t="shared" si="17"/>
        <v>#N/A</v>
      </c>
      <c r="AG67" s="79" t="e">
        <f>VLOOKUP(AD67,Tablas!$A$6:$D$13,4)</f>
        <v>#N/A</v>
      </c>
      <c r="AH67" s="26" t="e">
        <f t="shared" si="18"/>
        <v>#N/A</v>
      </c>
      <c r="AI67" s="26" t="e">
        <f>VLOOKUP(AD67,Tablas!$A$6:$D$13,3)</f>
        <v>#N/A</v>
      </c>
      <c r="AJ67" s="24" t="e">
        <f t="shared" si="19"/>
        <v>#N/A</v>
      </c>
      <c r="AK67" s="24"/>
      <c r="AL67" s="31" t="e">
        <f t="shared" si="20"/>
        <v>#N/A</v>
      </c>
      <c r="AM67" s="28">
        <f>VLOOKUP(AD67,Tablas!$A$19:$D$26,4)</f>
        <v>0</v>
      </c>
      <c r="AN67" s="27" t="e">
        <f t="shared" si="21"/>
        <v>#N/A</v>
      </c>
      <c r="AO67" s="61">
        <f>VLOOKUP(AD67,Tablas!$A$19:$D$26,3)</f>
        <v>0</v>
      </c>
      <c r="AP67" s="27" t="e">
        <f t="shared" si="22"/>
        <v>#N/A</v>
      </c>
      <c r="AQ67" s="29">
        <f t="shared" si="23"/>
        <v>1</v>
      </c>
      <c r="AR67" s="68" t="e">
        <f t="shared" si="24"/>
        <v>#N/A</v>
      </c>
      <c r="AS67" s="31" t="e">
        <f t="shared" si="25"/>
        <v>#N/A</v>
      </c>
      <c r="AT67" s="24"/>
      <c r="AU67" s="24" t="e">
        <f t="shared" si="26"/>
        <v>#N/A</v>
      </c>
      <c r="AV67" s="68" t="e">
        <f t="shared" si="27"/>
        <v>#N/A</v>
      </c>
      <c r="AW67" s="32" t="s">
        <v>60</v>
      </c>
      <c r="AX67" s="24" t="e">
        <f t="shared" si="28"/>
        <v>#N/A</v>
      </c>
      <c r="AY67" s="24"/>
      <c r="AZ67" s="24" t="e">
        <f t="shared" si="29"/>
        <v>#N/A</v>
      </c>
      <c r="BA67" s="24" t="e">
        <f t="shared" si="30"/>
        <v>#N/A</v>
      </c>
      <c r="BB67" s="24" t="e">
        <f t="shared" si="31"/>
        <v>#N/A</v>
      </c>
      <c r="BC67" s="24">
        <f t="shared" si="32"/>
        <v>0</v>
      </c>
      <c r="BD67" s="33" t="e">
        <f t="shared" si="33"/>
        <v>#N/A</v>
      </c>
      <c r="BE67" s="24">
        <f t="shared" si="34"/>
        <v>0</v>
      </c>
    </row>
    <row r="68" spans="1:57" s="34" customFormat="1" ht="12">
      <c r="A68" s="54">
        <f>+Aguinaldo!A69</f>
        <v>0</v>
      </c>
      <c r="B68" s="24">
        <f>Aguinaldo!D69*30.4</f>
        <v>0</v>
      </c>
      <c r="C68" s="24">
        <f>+Aguinaldo!I69</f>
        <v>0</v>
      </c>
      <c r="D68" s="24">
        <f t="shared" si="0"/>
        <v>0</v>
      </c>
      <c r="E68" s="24">
        <f t="shared" si="1"/>
        <v>0</v>
      </c>
      <c r="F68" s="24">
        <f t="shared" si="2"/>
        <v>0</v>
      </c>
      <c r="G68" s="25">
        <f t="shared" si="3"/>
        <v>0</v>
      </c>
      <c r="H68" s="25"/>
      <c r="I68" s="26" t="e">
        <f>VLOOKUP(G68,Tablas!$A$6:$D$13,1)</f>
        <v>#N/A</v>
      </c>
      <c r="J68" s="26" t="e">
        <f t="shared" si="4"/>
        <v>#N/A</v>
      </c>
      <c r="K68" s="79" t="e">
        <f>VLOOKUP(G68,Tablas!$A$6:$D$13,4)</f>
        <v>#N/A</v>
      </c>
      <c r="L68" s="26" t="e">
        <f t="shared" si="5"/>
        <v>#N/A</v>
      </c>
      <c r="M68" s="26" t="e">
        <f>VLOOKUP(G68,Tablas!$A$6:$D$13,3)</f>
        <v>#N/A</v>
      </c>
      <c r="N68" s="26" t="e">
        <f t="shared" si="6"/>
        <v>#N/A</v>
      </c>
      <c r="O68" s="24"/>
      <c r="P68" s="27" t="e">
        <f t="shared" si="7"/>
        <v>#N/A</v>
      </c>
      <c r="Q68" s="28">
        <f>VLOOKUP(G68,Tablas!$A$19:$D$26,4)</f>
        <v>0</v>
      </c>
      <c r="R68" s="27" t="e">
        <f t="shared" si="8"/>
        <v>#N/A</v>
      </c>
      <c r="S68" s="61">
        <f>VLOOKUP(G68,Tablas!$A$19:$D$26,3)</f>
        <v>0</v>
      </c>
      <c r="T68" s="27" t="e">
        <f t="shared" si="9"/>
        <v>#N/A</v>
      </c>
      <c r="U68" s="29">
        <f t="shared" si="10"/>
        <v>1</v>
      </c>
      <c r="V68" s="68" t="e">
        <f t="shared" si="11"/>
        <v>#N/A</v>
      </c>
      <c r="W68" s="27" t="e">
        <f t="shared" si="12"/>
        <v>#N/A</v>
      </c>
      <c r="X68" s="24"/>
      <c r="Y68" s="24" t="e">
        <f t="shared" si="13"/>
        <v>#N/A</v>
      </c>
      <c r="Z68" s="68" t="e">
        <f t="shared" si="14"/>
        <v>#N/A</v>
      </c>
      <c r="AA68" s="30" t="s">
        <v>60</v>
      </c>
      <c r="AB68" s="24" t="e">
        <f t="shared" si="15"/>
        <v>#N/A</v>
      </c>
      <c r="AC68" s="24"/>
      <c r="AD68" s="24">
        <f t="shared" si="16"/>
        <v>0</v>
      </c>
      <c r="AE68" s="26" t="e">
        <f>VLOOKUP(AD68,Tablas!$A$6:$D$13,1)</f>
        <v>#N/A</v>
      </c>
      <c r="AF68" s="26" t="e">
        <f t="shared" si="17"/>
        <v>#N/A</v>
      </c>
      <c r="AG68" s="79" t="e">
        <f>VLOOKUP(AD68,Tablas!$A$6:$D$13,4)</f>
        <v>#N/A</v>
      </c>
      <c r="AH68" s="26" t="e">
        <f t="shared" si="18"/>
        <v>#N/A</v>
      </c>
      <c r="AI68" s="26" t="e">
        <f>VLOOKUP(AD68,Tablas!$A$6:$D$13,3)</f>
        <v>#N/A</v>
      </c>
      <c r="AJ68" s="24" t="e">
        <f t="shared" si="19"/>
        <v>#N/A</v>
      </c>
      <c r="AK68" s="24"/>
      <c r="AL68" s="31" t="e">
        <f t="shared" si="20"/>
        <v>#N/A</v>
      </c>
      <c r="AM68" s="28">
        <f>VLOOKUP(AD68,Tablas!$A$19:$D$26,4)</f>
        <v>0</v>
      </c>
      <c r="AN68" s="27" t="e">
        <f t="shared" si="21"/>
        <v>#N/A</v>
      </c>
      <c r="AO68" s="61">
        <f>VLOOKUP(AD68,Tablas!$A$19:$D$26,3)</f>
        <v>0</v>
      </c>
      <c r="AP68" s="27" t="e">
        <f t="shared" si="22"/>
        <v>#N/A</v>
      </c>
      <c r="AQ68" s="29">
        <f t="shared" si="23"/>
        <v>1</v>
      </c>
      <c r="AR68" s="68" t="e">
        <f t="shared" si="24"/>
        <v>#N/A</v>
      </c>
      <c r="AS68" s="31" t="e">
        <f t="shared" si="25"/>
        <v>#N/A</v>
      </c>
      <c r="AT68" s="24"/>
      <c r="AU68" s="24" t="e">
        <f t="shared" si="26"/>
        <v>#N/A</v>
      </c>
      <c r="AV68" s="68" t="e">
        <f t="shared" si="27"/>
        <v>#N/A</v>
      </c>
      <c r="AW68" s="32" t="s">
        <v>60</v>
      </c>
      <c r="AX68" s="24" t="e">
        <f t="shared" si="28"/>
        <v>#N/A</v>
      </c>
      <c r="AY68" s="24"/>
      <c r="AZ68" s="24" t="e">
        <f t="shared" si="29"/>
        <v>#N/A</v>
      </c>
      <c r="BA68" s="24" t="e">
        <f t="shared" si="30"/>
        <v>#N/A</v>
      </c>
      <c r="BB68" s="24" t="e">
        <f t="shared" si="31"/>
        <v>#N/A</v>
      </c>
      <c r="BC68" s="24">
        <f t="shared" si="32"/>
        <v>0</v>
      </c>
      <c r="BD68" s="33" t="e">
        <f t="shared" si="33"/>
        <v>#N/A</v>
      </c>
      <c r="BE68" s="24">
        <f t="shared" si="34"/>
        <v>0</v>
      </c>
    </row>
    <row r="69" spans="1:57" s="34" customFormat="1" ht="12">
      <c r="A69" s="54">
        <f>+Aguinaldo!A70</f>
        <v>0</v>
      </c>
      <c r="B69" s="24">
        <f>Aguinaldo!D70*30.4</f>
        <v>0</v>
      </c>
      <c r="C69" s="24">
        <f>+Aguinaldo!I70</f>
        <v>0</v>
      </c>
      <c r="D69" s="24">
        <f t="shared" si="0"/>
        <v>0</v>
      </c>
      <c r="E69" s="24">
        <f t="shared" si="1"/>
        <v>0</v>
      </c>
      <c r="F69" s="24">
        <f t="shared" si="2"/>
        <v>0</v>
      </c>
      <c r="G69" s="25">
        <f t="shared" si="3"/>
        <v>0</v>
      </c>
      <c r="H69" s="25"/>
      <c r="I69" s="26" t="e">
        <f>VLOOKUP(G69,Tablas!$A$6:$D$13,1)</f>
        <v>#N/A</v>
      </c>
      <c r="J69" s="26" t="e">
        <f t="shared" si="4"/>
        <v>#N/A</v>
      </c>
      <c r="K69" s="79" t="e">
        <f>VLOOKUP(G69,Tablas!$A$6:$D$13,4)</f>
        <v>#N/A</v>
      </c>
      <c r="L69" s="26" t="e">
        <f t="shared" si="5"/>
        <v>#N/A</v>
      </c>
      <c r="M69" s="26" t="e">
        <f>VLOOKUP(G69,Tablas!$A$6:$D$13,3)</f>
        <v>#N/A</v>
      </c>
      <c r="N69" s="26" t="e">
        <f t="shared" si="6"/>
        <v>#N/A</v>
      </c>
      <c r="O69" s="24"/>
      <c r="P69" s="27" t="e">
        <f t="shared" si="7"/>
        <v>#N/A</v>
      </c>
      <c r="Q69" s="28">
        <f>VLOOKUP(G69,Tablas!$A$19:$D$26,4)</f>
        <v>0</v>
      </c>
      <c r="R69" s="27" t="e">
        <f t="shared" si="8"/>
        <v>#N/A</v>
      </c>
      <c r="S69" s="61">
        <f>VLOOKUP(G69,Tablas!$A$19:$D$26,3)</f>
        <v>0</v>
      </c>
      <c r="T69" s="27" t="e">
        <f t="shared" si="9"/>
        <v>#N/A</v>
      </c>
      <c r="U69" s="29">
        <f t="shared" si="10"/>
        <v>1</v>
      </c>
      <c r="V69" s="68" t="e">
        <f t="shared" si="11"/>
        <v>#N/A</v>
      </c>
      <c r="W69" s="27" t="e">
        <f t="shared" si="12"/>
        <v>#N/A</v>
      </c>
      <c r="X69" s="24"/>
      <c r="Y69" s="24" t="e">
        <f t="shared" si="13"/>
        <v>#N/A</v>
      </c>
      <c r="Z69" s="68" t="e">
        <f t="shared" si="14"/>
        <v>#N/A</v>
      </c>
      <c r="AA69" s="30" t="s">
        <v>60</v>
      </c>
      <c r="AB69" s="24" t="e">
        <f t="shared" si="15"/>
        <v>#N/A</v>
      </c>
      <c r="AC69" s="24"/>
      <c r="AD69" s="24">
        <f t="shared" si="16"/>
        <v>0</v>
      </c>
      <c r="AE69" s="26" t="e">
        <f>VLOOKUP(AD69,Tablas!$A$6:$D$13,1)</f>
        <v>#N/A</v>
      </c>
      <c r="AF69" s="26" t="e">
        <f t="shared" si="17"/>
        <v>#N/A</v>
      </c>
      <c r="AG69" s="79" t="e">
        <f>VLOOKUP(AD69,Tablas!$A$6:$D$13,4)</f>
        <v>#N/A</v>
      </c>
      <c r="AH69" s="26" t="e">
        <f t="shared" si="18"/>
        <v>#N/A</v>
      </c>
      <c r="AI69" s="26" t="e">
        <f>VLOOKUP(AD69,Tablas!$A$6:$D$13,3)</f>
        <v>#N/A</v>
      </c>
      <c r="AJ69" s="24" t="e">
        <f t="shared" si="19"/>
        <v>#N/A</v>
      </c>
      <c r="AK69" s="24"/>
      <c r="AL69" s="31" t="e">
        <f t="shared" si="20"/>
        <v>#N/A</v>
      </c>
      <c r="AM69" s="28">
        <f>VLOOKUP(AD69,Tablas!$A$19:$D$26,4)</f>
        <v>0</v>
      </c>
      <c r="AN69" s="27" t="e">
        <f t="shared" si="21"/>
        <v>#N/A</v>
      </c>
      <c r="AO69" s="61">
        <f>VLOOKUP(AD69,Tablas!$A$19:$D$26,3)</f>
        <v>0</v>
      </c>
      <c r="AP69" s="27" t="e">
        <f t="shared" si="22"/>
        <v>#N/A</v>
      </c>
      <c r="AQ69" s="29">
        <f t="shared" si="23"/>
        <v>1</v>
      </c>
      <c r="AR69" s="68" t="e">
        <f t="shared" si="24"/>
        <v>#N/A</v>
      </c>
      <c r="AS69" s="31" t="e">
        <f t="shared" si="25"/>
        <v>#N/A</v>
      </c>
      <c r="AT69" s="24"/>
      <c r="AU69" s="24" t="e">
        <f t="shared" si="26"/>
        <v>#N/A</v>
      </c>
      <c r="AV69" s="68" t="e">
        <f t="shared" si="27"/>
        <v>#N/A</v>
      </c>
      <c r="AW69" s="32" t="s">
        <v>60</v>
      </c>
      <c r="AX69" s="24" t="e">
        <f t="shared" si="28"/>
        <v>#N/A</v>
      </c>
      <c r="AY69" s="24"/>
      <c r="AZ69" s="24" t="e">
        <f t="shared" si="29"/>
        <v>#N/A</v>
      </c>
      <c r="BA69" s="24" t="e">
        <f t="shared" si="30"/>
        <v>#N/A</v>
      </c>
      <c r="BB69" s="24" t="e">
        <f t="shared" si="31"/>
        <v>#N/A</v>
      </c>
      <c r="BC69" s="24">
        <f t="shared" si="32"/>
        <v>0</v>
      </c>
      <c r="BD69" s="33" t="e">
        <f t="shared" si="33"/>
        <v>#N/A</v>
      </c>
      <c r="BE69" s="24">
        <f t="shared" si="34"/>
        <v>0</v>
      </c>
    </row>
    <row r="70" spans="1:57" s="34" customFormat="1" ht="12">
      <c r="A70" s="54">
        <f>+Aguinaldo!A71</f>
        <v>0</v>
      </c>
      <c r="B70" s="24">
        <f>Aguinaldo!D71*30.4</f>
        <v>0</v>
      </c>
      <c r="C70" s="24">
        <f>+Aguinaldo!I71</f>
        <v>0</v>
      </c>
      <c r="D70" s="24">
        <f t="shared" si="0"/>
        <v>0</v>
      </c>
      <c r="E70" s="24">
        <f t="shared" si="1"/>
        <v>0</v>
      </c>
      <c r="F70" s="24">
        <f t="shared" si="2"/>
        <v>0</v>
      </c>
      <c r="G70" s="25">
        <f t="shared" si="3"/>
        <v>0</v>
      </c>
      <c r="H70" s="25"/>
      <c r="I70" s="26" t="e">
        <f>VLOOKUP(G70,Tablas!$A$6:$D$13,1)</f>
        <v>#N/A</v>
      </c>
      <c r="J70" s="26" t="e">
        <f t="shared" si="4"/>
        <v>#N/A</v>
      </c>
      <c r="K70" s="79" t="e">
        <f>VLOOKUP(G70,Tablas!$A$6:$D$13,4)</f>
        <v>#N/A</v>
      </c>
      <c r="L70" s="26" t="e">
        <f t="shared" si="5"/>
        <v>#N/A</v>
      </c>
      <c r="M70" s="26" t="e">
        <f>VLOOKUP(G70,Tablas!$A$6:$D$13,3)</f>
        <v>#N/A</v>
      </c>
      <c r="N70" s="26" t="e">
        <f t="shared" si="6"/>
        <v>#N/A</v>
      </c>
      <c r="O70" s="24"/>
      <c r="P70" s="27" t="e">
        <f t="shared" si="7"/>
        <v>#N/A</v>
      </c>
      <c r="Q70" s="28">
        <f>VLOOKUP(G70,Tablas!$A$19:$D$26,4)</f>
        <v>0</v>
      </c>
      <c r="R70" s="27" t="e">
        <f t="shared" si="8"/>
        <v>#N/A</v>
      </c>
      <c r="S70" s="61">
        <f>VLOOKUP(G70,Tablas!$A$19:$D$26,3)</f>
        <v>0</v>
      </c>
      <c r="T70" s="27" t="e">
        <f t="shared" si="9"/>
        <v>#N/A</v>
      </c>
      <c r="U70" s="29">
        <f t="shared" si="10"/>
        <v>1</v>
      </c>
      <c r="V70" s="68" t="e">
        <f t="shared" si="11"/>
        <v>#N/A</v>
      </c>
      <c r="W70" s="27" t="e">
        <f t="shared" si="12"/>
        <v>#N/A</v>
      </c>
      <c r="X70" s="24"/>
      <c r="Y70" s="24" t="e">
        <f t="shared" si="13"/>
        <v>#N/A</v>
      </c>
      <c r="Z70" s="68" t="e">
        <f t="shared" si="14"/>
        <v>#N/A</v>
      </c>
      <c r="AA70" s="30" t="s">
        <v>60</v>
      </c>
      <c r="AB70" s="24" t="e">
        <f t="shared" si="15"/>
        <v>#N/A</v>
      </c>
      <c r="AC70" s="24"/>
      <c r="AD70" s="24">
        <f t="shared" si="16"/>
        <v>0</v>
      </c>
      <c r="AE70" s="26" t="e">
        <f>VLOOKUP(AD70,Tablas!$A$6:$D$13,1)</f>
        <v>#N/A</v>
      </c>
      <c r="AF70" s="26" t="e">
        <f t="shared" si="17"/>
        <v>#N/A</v>
      </c>
      <c r="AG70" s="79" t="e">
        <f>VLOOKUP(AD70,Tablas!$A$6:$D$13,4)</f>
        <v>#N/A</v>
      </c>
      <c r="AH70" s="26" t="e">
        <f t="shared" si="18"/>
        <v>#N/A</v>
      </c>
      <c r="AI70" s="26" t="e">
        <f>VLOOKUP(AD70,Tablas!$A$6:$D$13,3)</f>
        <v>#N/A</v>
      </c>
      <c r="AJ70" s="24" t="e">
        <f t="shared" si="19"/>
        <v>#N/A</v>
      </c>
      <c r="AK70" s="24"/>
      <c r="AL70" s="31" t="e">
        <f t="shared" si="20"/>
        <v>#N/A</v>
      </c>
      <c r="AM70" s="28">
        <f>VLOOKUP(AD70,Tablas!$A$19:$D$26,4)</f>
        <v>0</v>
      </c>
      <c r="AN70" s="27" t="e">
        <f t="shared" si="21"/>
        <v>#N/A</v>
      </c>
      <c r="AO70" s="61">
        <f>VLOOKUP(AD70,Tablas!$A$19:$D$26,3)</f>
        <v>0</v>
      </c>
      <c r="AP70" s="27" t="e">
        <f t="shared" si="22"/>
        <v>#N/A</v>
      </c>
      <c r="AQ70" s="29">
        <f t="shared" si="23"/>
        <v>1</v>
      </c>
      <c r="AR70" s="68" t="e">
        <f t="shared" si="24"/>
        <v>#N/A</v>
      </c>
      <c r="AS70" s="31" t="e">
        <f t="shared" si="25"/>
        <v>#N/A</v>
      </c>
      <c r="AT70" s="24"/>
      <c r="AU70" s="24" t="e">
        <f t="shared" si="26"/>
        <v>#N/A</v>
      </c>
      <c r="AV70" s="68" t="e">
        <f t="shared" si="27"/>
        <v>#N/A</v>
      </c>
      <c r="AW70" s="32" t="s">
        <v>60</v>
      </c>
      <c r="AX70" s="24" t="e">
        <f t="shared" si="28"/>
        <v>#N/A</v>
      </c>
      <c r="AY70" s="24"/>
      <c r="AZ70" s="24" t="e">
        <f t="shared" si="29"/>
        <v>#N/A</v>
      </c>
      <c r="BA70" s="24" t="e">
        <f t="shared" si="30"/>
        <v>#N/A</v>
      </c>
      <c r="BB70" s="24" t="e">
        <f t="shared" si="31"/>
        <v>#N/A</v>
      </c>
      <c r="BC70" s="24">
        <f t="shared" si="32"/>
        <v>0</v>
      </c>
      <c r="BD70" s="33" t="e">
        <f t="shared" si="33"/>
        <v>#N/A</v>
      </c>
      <c r="BE70" s="24">
        <f t="shared" si="34"/>
        <v>0</v>
      </c>
    </row>
    <row r="71" spans="1:57" s="34" customFormat="1" ht="12">
      <c r="A71" s="54">
        <f>+Aguinaldo!A72</f>
        <v>0</v>
      </c>
      <c r="B71" s="24">
        <f>Aguinaldo!D72*30.4</f>
        <v>0</v>
      </c>
      <c r="C71" s="24">
        <f>+Aguinaldo!I72</f>
        <v>0</v>
      </c>
      <c r="D71" s="24">
        <f t="shared" si="0"/>
        <v>0</v>
      </c>
      <c r="E71" s="24">
        <f t="shared" si="1"/>
        <v>0</v>
      </c>
      <c r="F71" s="24">
        <f t="shared" si="2"/>
        <v>0</v>
      </c>
      <c r="G71" s="25">
        <f t="shared" si="3"/>
        <v>0</v>
      </c>
      <c r="H71" s="25"/>
      <c r="I71" s="26" t="e">
        <f>VLOOKUP(G71,Tablas!$A$6:$D$13,1)</f>
        <v>#N/A</v>
      </c>
      <c r="J71" s="26" t="e">
        <f t="shared" si="4"/>
        <v>#N/A</v>
      </c>
      <c r="K71" s="79" t="e">
        <f>VLOOKUP(G71,Tablas!$A$6:$D$13,4)</f>
        <v>#N/A</v>
      </c>
      <c r="L71" s="26" t="e">
        <f t="shared" si="5"/>
        <v>#N/A</v>
      </c>
      <c r="M71" s="26" t="e">
        <f>VLOOKUP(G71,Tablas!$A$6:$D$13,3)</f>
        <v>#N/A</v>
      </c>
      <c r="N71" s="26" t="e">
        <f t="shared" si="6"/>
        <v>#N/A</v>
      </c>
      <c r="O71" s="24"/>
      <c r="P71" s="27" t="e">
        <f t="shared" si="7"/>
        <v>#N/A</v>
      </c>
      <c r="Q71" s="28">
        <f>VLOOKUP(G71,Tablas!$A$19:$D$26,4)</f>
        <v>0</v>
      </c>
      <c r="R71" s="27" t="e">
        <f t="shared" si="8"/>
        <v>#N/A</v>
      </c>
      <c r="S71" s="61">
        <f>VLOOKUP(G71,Tablas!$A$19:$D$26,3)</f>
        <v>0</v>
      </c>
      <c r="T71" s="27" t="e">
        <f t="shared" si="9"/>
        <v>#N/A</v>
      </c>
      <c r="U71" s="29">
        <f t="shared" si="10"/>
        <v>1</v>
      </c>
      <c r="V71" s="68" t="e">
        <f t="shared" si="11"/>
        <v>#N/A</v>
      </c>
      <c r="W71" s="27" t="e">
        <f t="shared" si="12"/>
        <v>#N/A</v>
      </c>
      <c r="X71" s="24"/>
      <c r="Y71" s="24" t="e">
        <f t="shared" si="13"/>
        <v>#N/A</v>
      </c>
      <c r="Z71" s="68" t="e">
        <f t="shared" si="14"/>
        <v>#N/A</v>
      </c>
      <c r="AA71" s="30" t="s">
        <v>60</v>
      </c>
      <c r="AB71" s="24" t="e">
        <f t="shared" si="15"/>
        <v>#N/A</v>
      </c>
      <c r="AC71" s="24"/>
      <c r="AD71" s="24">
        <f t="shared" si="16"/>
        <v>0</v>
      </c>
      <c r="AE71" s="26" t="e">
        <f>VLOOKUP(AD71,Tablas!$A$6:$D$13,1)</f>
        <v>#N/A</v>
      </c>
      <c r="AF71" s="26" t="e">
        <f t="shared" si="17"/>
        <v>#N/A</v>
      </c>
      <c r="AG71" s="79" t="e">
        <f>VLOOKUP(AD71,Tablas!$A$6:$D$13,4)</f>
        <v>#N/A</v>
      </c>
      <c r="AH71" s="26" t="e">
        <f t="shared" si="18"/>
        <v>#N/A</v>
      </c>
      <c r="AI71" s="26" t="e">
        <f>VLOOKUP(AD71,Tablas!$A$6:$D$13,3)</f>
        <v>#N/A</v>
      </c>
      <c r="AJ71" s="24" t="e">
        <f t="shared" si="19"/>
        <v>#N/A</v>
      </c>
      <c r="AK71" s="24"/>
      <c r="AL71" s="31" t="e">
        <f t="shared" si="20"/>
        <v>#N/A</v>
      </c>
      <c r="AM71" s="28">
        <f>VLOOKUP(AD71,Tablas!$A$19:$D$26,4)</f>
        <v>0</v>
      </c>
      <c r="AN71" s="27" t="e">
        <f t="shared" si="21"/>
        <v>#N/A</v>
      </c>
      <c r="AO71" s="61">
        <f>VLOOKUP(AD71,Tablas!$A$19:$D$26,3)</f>
        <v>0</v>
      </c>
      <c r="AP71" s="27" t="e">
        <f t="shared" si="22"/>
        <v>#N/A</v>
      </c>
      <c r="AQ71" s="29">
        <f t="shared" si="23"/>
        <v>1</v>
      </c>
      <c r="AR71" s="68" t="e">
        <f t="shared" si="24"/>
        <v>#N/A</v>
      </c>
      <c r="AS71" s="31" t="e">
        <f t="shared" si="25"/>
        <v>#N/A</v>
      </c>
      <c r="AT71" s="24"/>
      <c r="AU71" s="24" t="e">
        <f t="shared" si="26"/>
        <v>#N/A</v>
      </c>
      <c r="AV71" s="68" t="e">
        <f t="shared" si="27"/>
        <v>#N/A</v>
      </c>
      <c r="AW71" s="32" t="s">
        <v>60</v>
      </c>
      <c r="AX71" s="24" t="e">
        <f t="shared" si="28"/>
        <v>#N/A</v>
      </c>
      <c r="AY71" s="24"/>
      <c r="AZ71" s="24" t="e">
        <f t="shared" si="29"/>
        <v>#N/A</v>
      </c>
      <c r="BA71" s="24" t="e">
        <f t="shared" si="30"/>
        <v>#N/A</v>
      </c>
      <c r="BB71" s="24" t="e">
        <f t="shared" si="31"/>
        <v>#N/A</v>
      </c>
      <c r="BC71" s="24">
        <f t="shared" si="32"/>
        <v>0</v>
      </c>
      <c r="BD71" s="33" t="e">
        <f t="shared" si="33"/>
        <v>#N/A</v>
      </c>
      <c r="BE71" s="24">
        <f t="shared" si="34"/>
        <v>0</v>
      </c>
    </row>
    <row r="72" spans="1:57" s="34" customFormat="1" ht="12">
      <c r="A72" s="54">
        <f>+Aguinaldo!A73</f>
        <v>0</v>
      </c>
      <c r="B72" s="24">
        <f>Aguinaldo!D73*30.4</f>
        <v>0</v>
      </c>
      <c r="C72" s="24">
        <f>+Aguinaldo!I73</f>
        <v>0</v>
      </c>
      <c r="D72" s="24">
        <f t="shared" si="0"/>
        <v>0</v>
      </c>
      <c r="E72" s="24">
        <f t="shared" si="1"/>
        <v>0</v>
      </c>
      <c r="F72" s="24">
        <f t="shared" si="2"/>
        <v>0</v>
      </c>
      <c r="G72" s="25">
        <f t="shared" si="3"/>
        <v>0</v>
      </c>
      <c r="H72" s="25"/>
      <c r="I72" s="26" t="e">
        <f>VLOOKUP(G72,Tablas!$A$6:$D$13,1)</f>
        <v>#N/A</v>
      </c>
      <c r="J72" s="26" t="e">
        <f t="shared" si="4"/>
        <v>#N/A</v>
      </c>
      <c r="K72" s="79" t="e">
        <f>VLOOKUP(G72,Tablas!$A$6:$D$13,4)</f>
        <v>#N/A</v>
      </c>
      <c r="L72" s="26" t="e">
        <f t="shared" si="5"/>
        <v>#N/A</v>
      </c>
      <c r="M72" s="26" t="e">
        <f>VLOOKUP(G72,Tablas!$A$6:$D$13,3)</f>
        <v>#N/A</v>
      </c>
      <c r="N72" s="26" t="e">
        <f t="shared" si="6"/>
        <v>#N/A</v>
      </c>
      <c r="O72" s="24"/>
      <c r="P72" s="27" t="e">
        <f t="shared" si="7"/>
        <v>#N/A</v>
      </c>
      <c r="Q72" s="28">
        <f>VLOOKUP(G72,Tablas!$A$19:$D$26,4)</f>
        <v>0</v>
      </c>
      <c r="R72" s="27" t="e">
        <f t="shared" si="8"/>
        <v>#N/A</v>
      </c>
      <c r="S72" s="61">
        <f>VLOOKUP(G72,Tablas!$A$19:$D$26,3)</f>
        <v>0</v>
      </c>
      <c r="T72" s="27" t="e">
        <f t="shared" si="9"/>
        <v>#N/A</v>
      </c>
      <c r="U72" s="29">
        <f t="shared" si="10"/>
        <v>1</v>
      </c>
      <c r="V72" s="68" t="e">
        <f t="shared" si="11"/>
        <v>#N/A</v>
      </c>
      <c r="W72" s="27" t="e">
        <f t="shared" si="12"/>
        <v>#N/A</v>
      </c>
      <c r="X72" s="24"/>
      <c r="Y72" s="24" t="e">
        <f t="shared" si="13"/>
        <v>#N/A</v>
      </c>
      <c r="Z72" s="68" t="e">
        <f t="shared" si="14"/>
        <v>#N/A</v>
      </c>
      <c r="AA72" s="30" t="s">
        <v>60</v>
      </c>
      <c r="AB72" s="24" t="e">
        <f t="shared" si="15"/>
        <v>#N/A</v>
      </c>
      <c r="AC72" s="24"/>
      <c r="AD72" s="24">
        <f t="shared" si="16"/>
        <v>0</v>
      </c>
      <c r="AE72" s="26" t="e">
        <f>VLOOKUP(AD72,Tablas!$A$6:$D$13,1)</f>
        <v>#N/A</v>
      </c>
      <c r="AF72" s="26" t="e">
        <f t="shared" si="17"/>
        <v>#N/A</v>
      </c>
      <c r="AG72" s="79" t="e">
        <f>VLOOKUP(AD72,Tablas!$A$6:$D$13,4)</f>
        <v>#N/A</v>
      </c>
      <c r="AH72" s="26" t="e">
        <f t="shared" si="18"/>
        <v>#N/A</v>
      </c>
      <c r="AI72" s="26" t="e">
        <f>VLOOKUP(AD72,Tablas!$A$6:$D$13,3)</f>
        <v>#N/A</v>
      </c>
      <c r="AJ72" s="24" t="e">
        <f t="shared" si="19"/>
        <v>#N/A</v>
      </c>
      <c r="AK72" s="24"/>
      <c r="AL72" s="31" t="e">
        <f t="shared" si="20"/>
        <v>#N/A</v>
      </c>
      <c r="AM72" s="28">
        <f>VLOOKUP(AD72,Tablas!$A$19:$D$26,4)</f>
        <v>0</v>
      </c>
      <c r="AN72" s="27" t="e">
        <f t="shared" si="21"/>
        <v>#N/A</v>
      </c>
      <c r="AO72" s="61">
        <f>VLOOKUP(AD72,Tablas!$A$19:$D$26,3)</f>
        <v>0</v>
      </c>
      <c r="AP72" s="27" t="e">
        <f t="shared" si="22"/>
        <v>#N/A</v>
      </c>
      <c r="AQ72" s="29">
        <f t="shared" si="23"/>
        <v>1</v>
      </c>
      <c r="AR72" s="68" t="e">
        <f t="shared" si="24"/>
        <v>#N/A</v>
      </c>
      <c r="AS72" s="31" t="e">
        <f t="shared" si="25"/>
        <v>#N/A</v>
      </c>
      <c r="AT72" s="24"/>
      <c r="AU72" s="24" t="e">
        <f t="shared" si="26"/>
        <v>#N/A</v>
      </c>
      <c r="AV72" s="68" t="e">
        <f t="shared" si="27"/>
        <v>#N/A</v>
      </c>
      <c r="AW72" s="32" t="s">
        <v>60</v>
      </c>
      <c r="AX72" s="24" t="e">
        <f t="shared" si="28"/>
        <v>#N/A</v>
      </c>
      <c r="AY72" s="24"/>
      <c r="AZ72" s="24" t="e">
        <f t="shared" si="29"/>
        <v>#N/A</v>
      </c>
      <c r="BA72" s="24" t="e">
        <f t="shared" si="30"/>
        <v>#N/A</v>
      </c>
      <c r="BB72" s="24" t="e">
        <f t="shared" si="31"/>
        <v>#N/A</v>
      </c>
      <c r="BC72" s="24">
        <f t="shared" si="32"/>
        <v>0</v>
      </c>
      <c r="BD72" s="33" t="e">
        <f t="shared" si="33"/>
        <v>#N/A</v>
      </c>
      <c r="BE72" s="24">
        <f t="shared" si="34"/>
        <v>0</v>
      </c>
    </row>
    <row r="73" spans="1:57" s="34" customFormat="1" ht="12">
      <c r="A73" s="54">
        <f>+Aguinaldo!A74</f>
        <v>0</v>
      </c>
      <c r="B73" s="24">
        <f>Aguinaldo!D74*30.4</f>
        <v>0</v>
      </c>
      <c r="C73" s="24">
        <f>+Aguinaldo!I74</f>
        <v>0</v>
      </c>
      <c r="D73" s="24">
        <f t="shared" si="0"/>
        <v>0</v>
      </c>
      <c r="E73" s="24">
        <f t="shared" si="1"/>
        <v>0</v>
      </c>
      <c r="F73" s="24">
        <f t="shared" si="2"/>
        <v>0</v>
      </c>
      <c r="G73" s="25">
        <f t="shared" si="3"/>
        <v>0</v>
      </c>
      <c r="H73" s="25"/>
      <c r="I73" s="26" t="e">
        <f>VLOOKUP(G73,Tablas!$A$6:$D$13,1)</f>
        <v>#N/A</v>
      </c>
      <c r="J73" s="26" t="e">
        <f t="shared" si="4"/>
        <v>#N/A</v>
      </c>
      <c r="K73" s="79" t="e">
        <f>VLOOKUP(G73,Tablas!$A$6:$D$13,4)</f>
        <v>#N/A</v>
      </c>
      <c r="L73" s="26" t="e">
        <f t="shared" si="5"/>
        <v>#N/A</v>
      </c>
      <c r="M73" s="26" t="e">
        <f>VLOOKUP(G73,Tablas!$A$6:$D$13,3)</f>
        <v>#N/A</v>
      </c>
      <c r="N73" s="26" t="e">
        <f t="shared" si="6"/>
        <v>#N/A</v>
      </c>
      <c r="O73" s="24"/>
      <c r="P73" s="27" t="e">
        <f t="shared" si="7"/>
        <v>#N/A</v>
      </c>
      <c r="Q73" s="28">
        <f>VLOOKUP(G73,Tablas!$A$19:$D$26,4)</f>
        <v>0</v>
      </c>
      <c r="R73" s="27" t="e">
        <f t="shared" si="8"/>
        <v>#N/A</v>
      </c>
      <c r="S73" s="61">
        <f>VLOOKUP(G73,Tablas!$A$19:$D$26,3)</f>
        <v>0</v>
      </c>
      <c r="T73" s="27" t="e">
        <f t="shared" si="9"/>
        <v>#N/A</v>
      </c>
      <c r="U73" s="29">
        <f t="shared" si="10"/>
        <v>1</v>
      </c>
      <c r="V73" s="68" t="e">
        <f t="shared" si="11"/>
        <v>#N/A</v>
      </c>
      <c r="W73" s="27" t="e">
        <f t="shared" si="12"/>
        <v>#N/A</v>
      </c>
      <c r="X73" s="24"/>
      <c r="Y73" s="24" t="e">
        <f t="shared" si="13"/>
        <v>#N/A</v>
      </c>
      <c r="Z73" s="68" t="e">
        <f t="shared" si="14"/>
        <v>#N/A</v>
      </c>
      <c r="AA73" s="30" t="s">
        <v>60</v>
      </c>
      <c r="AB73" s="24" t="e">
        <f t="shared" si="15"/>
        <v>#N/A</v>
      </c>
      <c r="AC73" s="24"/>
      <c r="AD73" s="24">
        <f t="shared" si="16"/>
        <v>0</v>
      </c>
      <c r="AE73" s="26" t="e">
        <f>VLOOKUP(AD73,Tablas!$A$6:$D$13,1)</f>
        <v>#N/A</v>
      </c>
      <c r="AF73" s="26" t="e">
        <f t="shared" si="17"/>
        <v>#N/A</v>
      </c>
      <c r="AG73" s="79" t="e">
        <f>VLOOKUP(AD73,Tablas!$A$6:$D$13,4)</f>
        <v>#N/A</v>
      </c>
      <c r="AH73" s="26" t="e">
        <f t="shared" si="18"/>
        <v>#N/A</v>
      </c>
      <c r="AI73" s="26" t="e">
        <f>VLOOKUP(AD73,Tablas!$A$6:$D$13,3)</f>
        <v>#N/A</v>
      </c>
      <c r="AJ73" s="24" t="e">
        <f t="shared" si="19"/>
        <v>#N/A</v>
      </c>
      <c r="AK73" s="24"/>
      <c r="AL73" s="31" t="e">
        <f t="shared" si="20"/>
        <v>#N/A</v>
      </c>
      <c r="AM73" s="28">
        <f>VLOOKUP(AD73,Tablas!$A$19:$D$26,4)</f>
        <v>0</v>
      </c>
      <c r="AN73" s="27" t="e">
        <f t="shared" si="21"/>
        <v>#N/A</v>
      </c>
      <c r="AO73" s="61">
        <f>VLOOKUP(AD73,Tablas!$A$19:$D$26,3)</f>
        <v>0</v>
      </c>
      <c r="AP73" s="27" t="e">
        <f t="shared" si="22"/>
        <v>#N/A</v>
      </c>
      <c r="AQ73" s="29">
        <f t="shared" si="23"/>
        <v>1</v>
      </c>
      <c r="AR73" s="68" t="e">
        <f t="shared" si="24"/>
        <v>#N/A</v>
      </c>
      <c r="AS73" s="31" t="e">
        <f t="shared" si="25"/>
        <v>#N/A</v>
      </c>
      <c r="AT73" s="24"/>
      <c r="AU73" s="24" t="e">
        <f t="shared" si="26"/>
        <v>#N/A</v>
      </c>
      <c r="AV73" s="68" t="e">
        <f t="shared" si="27"/>
        <v>#N/A</v>
      </c>
      <c r="AW73" s="32" t="s">
        <v>60</v>
      </c>
      <c r="AX73" s="24" t="e">
        <f t="shared" si="28"/>
        <v>#N/A</v>
      </c>
      <c r="AY73" s="24"/>
      <c r="AZ73" s="24" t="e">
        <f t="shared" si="29"/>
        <v>#N/A</v>
      </c>
      <c r="BA73" s="24" t="e">
        <f t="shared" si="30"/>
        <v>#N/A</v>
      </c>
      <c r="BB73" s="24" t="e">
        <f t="shared" si="31"/>
        <v>#N/A</v>
      </c>
      <c r="BC73" s="24">
        <f t="shared" si="32"/>
        <v>0</v>
      </c>
      <c r="BD73" s="33" t="e">
        <f t="shared" si="33"/>
        <v>#N/A</v>
      </c>
      <c r="BE73" s="24">
        <f t="shared" si="34"/>
        <v>0</v>
      </c>
    </row>
    <row r="74" spans="1:57" s="34" customFormat="1" ht="12">
      <c r="A74" s="54">
        <f>+Aguinaldo!A75</f>
        <v>0</v>
      </c>
      <c r="B74" s="24">
        <f>Aguinaldo!D75*30.4</f>
        <v>0</v>
      </c>
      <c r="C74" s="24">
        <f>+Aguinaldo!I75</f>
        <v>0</v>
      </c>
      <c r="D74" s="24">
        <f aca="true" t="shared" si="35" ref="D74:D80">IF($K$1*30&gt;C74,C74,$K$1*30)</f>
        <v>0</v>
      </c>
      <c r="E74" s="24">
        <f aca="true" t="shared" si="36" ref="E74:E80">+C74-D74</f>
        <v>0</v>
      </c>
      <c r="F74" s="24">
        <f aca="true" t="shared" si="37" ref="F74:F80">E74/365*30.4</f>
        <v>0</v>
      </c>
      <c r="G74" s="25">
        <f aca="true" t="shared" si="38" ref="G74:G80">+F74+B74</f>
        <v>0</v>
      </c>
      <c r="H74" s="25"/>
      <c r="I74" s="26" t="e">
        <f>VLOOKUP(G74,Tablas!$A$6:$D$13,1)</f>
        <v>#N/A</v>
      </c>
      <c r="J74" s="26" t="e">
        <f aca="true" t="shared" si="39" ref="J74:J80">+G74-I74</f>
        <v>#N/A</v>
      </c>
      <c r="K74" s="79" t="e">
        <f>VLOOKUP(G74,Tablas!$A$6:$D$13,4)</f>
        <v>#N/A</v>
      </c>
      <c r="L74" s="26" t="e">
        <f aca="true" t="shared" si="40" ref="L74:L80">+J74*K74</f>
        <v>#N/A</v>
      </c>
      <c r="M74" s="26" t="e">
        <f>VLOOKUP(G74,Tablas!$A$6:$D$13,3)</f>
        <v>#N/A</v>
      </c>
      <c r="N74" s="26" t="e">
        <f aca="true" t="shared" si="41" ref="N74:N80">+L74+M74</f>
        <v>#N/A</v>
      </c>
      <c r="O74" s="24"/>
      <c r="P74" s="27" t="e">
        <f aca="true" t="shared" si="42" ref="P74:P80">+L74</f>
        <v>#N/A</v>
      </c>
      <c r="Q74" s="28">
        <f>VLOOKUP(G74,Tablas!$A$19:$D$26,4)</f>
        <v>0</v>
      </c>
      <c r="R74" s="27" t="e">
        <f aca="true" t="shared" si="43" ref="R74:R80">+P74*Q74</f>
        <v>#N/A</v>
      </c>
      <c r="S74" s="61">
        <f>VLOOKUP(G74,Tablas!$A$19:$D$26,3)</f>
        <v>0</v>
      </c>
      <c r="T74" s="27" t="e">
        <f aca="true" t="shared" si="44" ref="T74:T80">+R74+S74</f>
        <v>#N/A</v>
      </c>
      <c r="U74" s="29">
        <f aca="true" t="shared" si="45" ref="U74:U80">1-(2*(1-$K$2))</f>
        <v>1</v>
      </c>
      <c r="V74" s="68" t="e">
        <f aca="true" t="shared" si="46" ref="V74:V80">+T74*U74</f>
        <v>#N/A</v>
      </c>
      <c r="W74" s="27" t="e">
        <f aca="true" t="shared" si="47" ref="W74:W80">+T74-V74</f>
        <v>#N/A</v>
      </c>
      <c r="X74" s="24"/>
      <c r="Y74" s="24" t="e">
        <f aca="true" t="shared" si="48" ref="Y74:Y80">+N74</f>
        <v>#N/A</v>
      </c>
      <c r="Z74" s="68" t="e">
        <f aca="true" t="shared" si="49" ref="Z74:Z80">+V74</f>
        <v>#N/A</v>
      </c>
      <c r="AA74" s="30" t="s">
        <v>60</v>
      </c>
      <c r="AB74" s="24" t="e">
        <f aca="true" t="shared" si="50" ref="AB74:AB80">+Y74-Z74</f>
        <v>#N/A</v>
      </c>
      <c r="AC74" s="24"/>
      <c r="AD74" s="24">
        <f aca="true" t="shared" si="51" ref="AD74:AD80">+B74</f>
        <v>0</v>
      </c>
      <c r="AE74" s="26" t="e">
        <f>VLOOKUP(AD74,Tablas!$A$6:$D$13,1)</f>
        <v>#N/A</v>
      </c>
      <c r="AF74" s="26" t="e">
        <f aca="true" t="shared" si="52" ref="AF74:AF80">+AD74-AE74</f>
        <v>#N/A</v>
      </c>
      <c r="AG74" s="79" t="e">
        <f>VLOOKUP(AD74,Tablas!$A$6:$D$13,4)</f>
        <v>#N/A</v>
      </c>
      <c r="AH74" s="26" t="e">
        <f aca="true" t="shared" si="53" ref="AH74:AH80">+AF74*AG74</f>
        <v>#N/A</v>
      </c>
      <c r="AI74" s="26" t="e">
        <f>VLOOKUP(AD74,Tablas!$A$6:$D$13,3)</f>
        <v>#N/A</v>
      </c>
      <c r="AJ74" s="24" t="e">
        <f aca="true" t="shared" si="54" ref="AJ74:AJ80">+AH74+AI74</f>
        <v>#N/A</v>
      </c>
      <c r="AK74" s="24"/>
      <c r="AL74" s="31" t="e">
        <f aca="true" t="shared" si="55" ref="AL74:AL80">+AH74</f>
        <v>#N/A</v>
      </c>
      <c r="AM74" s="28">
        <f>VLOOKUP(AD74,Tablas!$A$19:$D$26,4)</f>
        <v>0</v>
      </c>
      <c r="AN74" s="27" t="e">
        <f aca="true" t="shared" si="56" ref="AN74:AN80">+AL74*AM74</f>
        <v>#N/A</v>
      </c>
      <c r="AO74" s="61">
        <f>VLOOKUP(AD74,Tablas!$A$19:$D$26,3)</f>
        <v>0</v>
      </c>
      <c r="AP74" s="27" t="e">
        <f aca="true" t="shared" si="57" ref="AP74:AP80">+AN74+AO74</f>
        <v>#N/A</v>
      </c>
      <c r="AQ74" s="29">
        <f aca="true" t="shared" si="58" ref="AQ74:AQ80">1-(2*(1-$K$2))</f>
        <v>1</v>
      </c>
      <c r="AR74" s="68" t="e">
        <f aca="true" t="shared" si="59" ref="AR74:AR80">+AP74*AQ74</f>
        <v>#N/A</v>
      </c>
      <c r="AS74" s="31" t="e">
        <f aca="true" t="shared" si="60" ref="AS74:AS80">+AP74-AR74</f>
        <v>#N/A</v>
      </c>
      <c r="AT74" s="24"/>
      <c r="AU74" s="24" t="e">
        <f aca="true" t="shared" si="61" ref="AU74:AU80">+AJ74</f>
        <v>#N/A</v>
      </c>
      <c r="AV74" s="68" t="e">
        <f aca="true" t="shared" si="62" ref="AV74:AV80">+AR74</f>
        <v>#N/A</v>
      </c>
      <c r="AW74" s="32" t="s">
        <v>60</v>
      </c>
      <c r="AX74" s="24" t="e">
        <f aca="true" t="shared" si="63" ref="AX74:AX80">+AU74-AV74</f>
        <v>#N/A</v>
      </c>
      <c r="AY74" s="24"/>
      <c r="AZ74" s="24" t="e">
        <f aca="true" t="shared" si="64" ref="AZ74:AZ80">+AB74</f>
        <v>#N/A</v>
      </c>
      <c r="BA74" s="24" t="e">
        <f aca="true" t="shared" si="65" ref="BA74:BA80">+AX74</f>
        <v>#N/A</v>
      </c>
      <c r="BB74" s="24" t="e">
        <f aca="true" t="shared" si="66" ref="BB74:BB80">+AZ74-BA74</f>
        <v>#N/A</v>
      </c>
      <c r="BC74" s="24">
        <f aca="true" t="shared" si="67" ref="BC74:BC80">+F74</f>
        <v>0</v>
      </c>
      <c r="BD74" s="33" t="e">
        <f aca="true" t="shared" si="68" ref="BD74:BD80">BB74/BC74</f>
        <v>#N/A</v>
      </c>
      <c r="BE74" s="24">
        <f aca="true" t="shared" si="69" ref="BE74:BE80">IF(E74=0,0,BD74*E74)</f>
        <v>0</v>
      </c>
    </row>
    <row r="75" spans="1:57" s="34" customFormat="1" ht="12">
      <c r="A75" s="54">
        <f>+Aguinaldo!A76</f>
        <v>0</v>
      </c>
      <c r="B75" s="24">
        <f>Aguinaldo!D76*30.4</f>
        <v>0</v>
      </c>
      <c r="C75" s="24">
        <f>+Aguinaldo!I76</f>
        <v>0</v>
      </c>
      <c r="D75" s="24">
        <f t="shared" si="35"/>
        <v>0</v>
      </c>
      <c r="E75" s="24">
        <f t="shared" si="36"/>
        <v>0</v>
      </c>
      <c r="F75" s="24">
        <f t="shared" si="37"/>
        <v>0</v>
      </c>
      <c r="G75" s="25">
        <f t="shared" si="38"/>
        <v>0</v>
      </c>
      <c r="H75" s="25"/>
      <c r="I75" s="26" t="e">
        <f>VLOOKUP(G75,Tablas!$A$6:$D$13,1)</f>
        <v>#N/A</v>
      </c>
      <c r="J75" s="26" t="e">
        <f t="shared" si="39"/>
        <v>#N/A</v>
      </c>
      <c r="K75" s="79" t="e">
        <f>VLOOKUP(G75,Tablas!$A$6:$D$13,4)</f>
        <v>#N/A</v>
      </c>
      <c r="L75" s="26" t="e">
        <f t="shared" si="40"/>
        <v>#N/A</v>
      </c>
      <c r="M75" s="26" t="e">
        <f>VLOOKUP(G75,Tablas!$A$6:$D$13,3)</f>
        <v>#N/A</v>
      </c>
      <c r="N75" s="26" t="e">
        <f t="shared" si="41"/>
        <v>#N/A</v>
      </c>
      <c r="O75" s="24"/>
      <c r="P75" s="27" t="e">
        <f t="shared" si="42"/>
        <v>#N/A</v>
      </c>
      <c r="Q75" s="28">
        <f>VLOOKUP(G75,Tablas!$A$19:$D$26,4)</f>
        <v>0</v>
      </c>
      <c r="R75" s="27" t="e">
        <f t="shared" si="43"/>
        <v>#N/A</v>
      </c>
      <c r="S75" s="61">
        <f>VLOOKUP(G75,Tablas!$A$19:$D$26,3)</f>
        <v>0</v>
      </c>
      <c r="T75" s="27" t="e">
        <f t="shared" si="44"/>
        <v>#N/A</v>
      </c>
      <c r="U75" s="29">
        <f t="shared" si="45"/>
        <v>1</v>
      </c>
      <c r="V75" s="68" t="e">
        <f t="shared" si="46"/>
        <v>#N/A</v>
      </c>
      <c r="W75" s="27" t="e">
        <f t="shared" si="47"/>
        <v>#N/A</v>
      </c>
      <c r="X75" s="24"/>
      <c r="Y75" s="24" t="e">
        <f t="shared" si="48"/>
        <v>#N/A</v>
      </c>
      <c r="Z75" s="68" t="e">
        <f t="shared" si="49"/>
        <v>#N/A</v>
      </c>
      <c r="AA75" s="30" t="s">
        <v>60</v>
      </c>
      <c r="AB75" s="24" t="e">
        <f t="shared" si="50"/>
        <v>#N/A</v>
      </c>
      <c r="AC75" s="24"/>
      <c r="AD75" s="24">
        <f t="shared" si="51"/>
        <v>0</v>
      </c>
      <c r="AE75" s="26" t="e">
        <f>VLOOKUP(AD75,Tablas!$A$6:$D$13,1)</f>
        <v>#N/A</v>
      </c>
      <c r="AF75" s="26" t="e">
        <f t="shared" si="52"/>
        <v>#N/A</v>
      </c>
      <c r="AG75" s="79" t="e">
        <f>VLOOKUP(AD75,Tablas!$A$6:$D$13,4)</f>
        <v>#N/A</v>
      </c>
      <c r="AH75" s="26" t="e">
        <f t="shared" si="53"/>
        <v>#N/A</v>
      </c>
      <c r="AI75" s="26" t="e">
        <f>VLOOKUP(AD75,Tablas!$A$6:$D$13,3)</f>
        <v>#N/A</v>
      </c>
      <c r="AJ75" s="24" t="e">
        <f t="shared" si="54"/>
        <v>#N/A</v>
      </c>
      <c r="AK75" s="24"/>
      <c r="AL75" s="31" t="e">
        <f t="shared" si="55"/>
        <v>#N/A</v>
      </c>
      <c r="AM75" s="28">
        <f>VLOOKUP(AD75,Tablas!$A$19:$D$26,4)</f>
        <v>0</v>
      </c>
      <c r="AN75" s="27" t="e">
        <f t="shared" si="56"/>
        <v>#N/A</v>
      </c>
      <c r="AO75" s="61">
        <f>VLOOKUP(AD75,Tablas!$A$19:$D$26,3)</f>
        <v>0</v>
      </c>
      <c r="AP75" s="27" t="e">
        <f t="shared" si="57"/>
        <v>#N/A</v>
      </c>
      <c r="AQ75" s="29">
        <f t="shared" si="58"/>
        <v>1</v>
      </c>
      <c r="AR75" s="68" t="e">
        <f t="shared" si="59"/>
        <v>#N/A</v>
      </c>
      <c r="AS75" s="31" t="e">
        <f t="shared" si="60"/>
        <v>#N/A</v>
      </c>
      <c r="AT75" s="24"/>
      <c r="AU75" s="24" t="e">
        <f t="shared" si="61"/>
        <v>#N/A</v>
      </c>
      <c r="AV75" s="68" t="e">
        <f t="shared" si="62"/>
        <v>#N/A</v>
      </c>
      <c r="AW75" s="32" t="s">
        <v>60</v>
      </c>
      <c r="AX75" s="24" t="e">
        <f t="shared" si="63"/>
        <v>#N/A</v>
      </c>
      <c r="AY75" s="24"/>
      <c r="AZ75" s="24" t="e">
        <f t="shared" si="64"/>
        <v>#N/A</v>
      </c>
      <c r="BA75" s="24" t="e">
        <f t="shared" si="65"/>
        <v>#N/A</v>
      </c>
      <c r="BB75" s="24" t="e">
        <f t="shared" si="66"/>
        <v>#N/A</v>
      </c>
      <c r="BC75" s="24">
        <f t="shared" si="67"/>
        <v>0</v>
      </c>
      <c r="BD75" s="33" t="e">
        <f t="shared" si="68"/>
        <v>#N/A</v>
      </c>
      <c r="BE75" s="24">
        <f t="shared" si="69"/>
        <v>0</v>
      </c>
    </row>
    <row r="76" spans="1:57" s="34" customFormat="1" ht="12">
      <c r="A76" s="54">
        <f>+Aguinaldo!A77</f>
        <v>0</v>
      </c>
      <c r="B76" s="24">
        <f>Aguinaldo!D77*30.4</f>
        <v>0</v>
      </c>
      <c r="C76" s="24">
        <f>+Aguinaldo!I77</f>
        <v>0</v>
      </c>
      <c r="D76" s="24">
        <f t="shared" si="35"/>
        <v>0</v>
      </c>
      <c r="E76" s="24">
        <f t="shared" si="36"/>
        <v>0</v>
      </c>
      <c r="F76" s="24">
        <f t="shared" si="37"/>
        <v>0</v>
      </c>
      <c r="G76" s="25">
        <f t="shared" si="38"/>
        <v>0</v>
      </c>
      <c r="H76" s="25"/>
      <c r="I76" s="26" t="e">
        <f>VLOOKUP(G76,Tablas!$A$6:$D$13,1)</f>
        <v>#N/A</v>
      </c>
      <c r="J76" s="26" t="e">
        <f t="shared" si="39"/>
        <v>#N/A</v>
      </c>
      <c r="K76" s="79" t="e">
        <f>VLOOKUP(G76,Tablas!$A$6:$D$13,4)</f>
        <v>#N/A</v>
      </c>
      <c r="L76" s="26" t="e">
        <f t="shared" si="40"/>
        <v>#N/A</v>
      </c>
      <c r="M76" s="26" t="e">
        <f>VLOOKUP(G76,Tablas!$A$6:$D$13,3)</f>
        <v>#N/A</v>
      </c>
      <c r="N76" s="26" t="e">
        <f t="shared" si="41"/>
        <v>#N/A</v>
      </c>
      <c r="O76" s="24"/>
      <c r="P76" s="27" t="e">
        <f t="shared" si="42"/>
        <v>#N/A</v>
      </c>
      <c r="Q76" s="28">
        <f>VLOOKUP(G76,Tablas!$A$19:$D$26,4)</f>
        <v>0</v>
      </c>
      <c r="R76" s="27" t="e">
        <f t="shared" si="43"/>
        <v>#N/A</v>
      </c>
      <c r="S76" s="61">
        <f>VLOOKUP(G76,Tablas!$A$19:$D$26,3)</f>
        <v>0</v>
      </c>
      <c r="T76" s="27" t="e">
        <f t="shared" si="44"/>
        <v>#N/A</v>
      </c>
      <c r="U76" s="29">
        <f t="shared" si="45"/>
        <v>1</v>
      </c>
      <c r="V76" s="68" t="e">
        <f t="shared" si="46"/>
        <v>#N/A</v>
      </c>
      <c r="W76" s="27" t="e">
        <f t="shared" si="47"/>
        <v>#N/A</v>
      </c>
      <c r="X76" s="24"/>
      <c r="Y76" s="24" t="e">
        <f t="shared" si="48"/>
        <v>#N/A</v>
      </c>
      <c r="Z76" s="68" t="e">
        <f t="shared" si="49"/>
        <v>#N/A</v>
      </c>
      <c r="AA76" s="30" t="s">
        <v>60</v>
      </c>
      <c r="AB76" s="24" t="e">
        <f t="shared" si="50"/>
        <v>#N/A</v>
      </c>
      <c r="AC76" s="24"/>
      <c r="AD76" s="24">
        <f t="shared" si="51"/>
        <v>0</v>
      </c>
      <c r="AE76" s="26" t="e">
        <f>VLOOKUP(AD76,Tablas!$A$6:$D$13,1)</f>
        <v>#N/A</v>
      </c>
      <c r="AF76" s="26" t="e">
        <f t="shared" si="52"/>
        <v>#N/A</v>
      </c>
      <c r="AG76" s="79" t="e">
        <f>VLOOKUP(AD76,Tablas!$A$6:$D$13,4)</f>
        <v>#N/A</v>
      </c>
      <c r="AH76" s="26" t="e">
        <f t="shared" si="53"/>
        <v>#N/A</v>
      </c>
      <c r="AI76" s="26" t="e">
        <f>VLOOKUP(AD76,Tablas!$A$6:$D$13,3)</f>
        <v>#N/A</v>
      </c>
      <c r="AJ76" s="24" t="e">
        <f t="shared" si="54"/>
        <v>#N/A</v>
      </c>
      <c r="AK76" s="24"/>
      <c r="AL76" s="31" t="e">
        <f t="shared" si="55"/>
        <v>#N/A</v>
      </c>
      <c r="AM76" s="28">
        <f>VLOOKUP(AD76,Tablas!$A$19:$D$26,4)</f>
        <v>0</v>
      </c>
      <c r="AN76" s="27" t="e">
        <f t="shared" si="56"/>
        <v>#N/A</v>
      </c>
      <c r="AO76" s="61">
        <f>VLOOKUP(AD76,Tablas!$A$19:$D$26,3)</f>
        <v>0</v>
      </c>
      <c r="AP76" s="27" t="e">
        <f t="shared" si="57"/>
        <v>#N/A</v>
      </c>
      <c r="AQ76" s="29">
        <f t="shared" si="58"/>
        <v>1</v>
      </c>
      <c r="AR76" s="68" t="e">
        <f t="shared" si="59"/>
        <v>#N/A</v>
      </c>
      <c r="AS76" s="31" t="e">
        <f t="shared" si="60"/>
        <v>#N/A</v>
      </c>
      <c r="AT76" s="24"/>
      <c r="AU76" s="24" t="e">
        <f t="shared" si="61"/>
        <v>#N/A</v>
      </c>
      <c r="AV76" s="68" t="e">
        <f t="shared" si="62"/>
        <v>#N/A</v>
      </c>
      <c r="AW76" s="32" t="s">
        <v>60</v>
      </c>
      <c r="AX76" s="24" t="e">
        <f t="shared" si="63"/>
        <v>#N/A</v>
      </c>
      <c r="AY76" s="24"/>
      <c r="AZ76" s="24" t="e">
        <f t="shared" si="64"/>
        <v>#N/A</v>
      </c>
      <c r="BA76" s="24" t="e">
        <f t="shared" si="65"/>
        <v>#N/A</v>
      </c>
      <c r="BB76" s="24" t="e">
        <f t="shared" si="66"/>
        <v>#N/A</v>
      </c>
      <c r="BC76" s="24">
        <f t="shared" si="67"/>
        <v>0</v>
      </c>
      <c r="BD76" s="33" t="e">
        <f t="shared" si="68"/>
        <v>#N/A</v>
      </c>
      <c r="BE76" s="24">
        <f t="shared" si="69"/>
        <v>0</v>
      </c>
    </row>
    <row r="77" spans="1:57" s="34" customFormat="1" ht="12">
      <c r="A77" s="54">
        <f>+Aguinaldo!A78</f>
        <v>0</v>
      </c>
      <c r="B77" s="24">
        <f>Aguinaldo!D78*30.4</f>
        <v>0</v>
      </c>
      <c r="C77" s="24">
        <f>+Aguinaldo!I78</f>
        <v>0</v>
      </c>
      <c r="D77" s="24">
        <f t="shared" si="35"/>
        <v>0</v>
      </c>
      <c r="E77" s="24">
        <f t="shared" si="36"/>
        <v>0</v>
      </c>
      <c r="F77" s="24">
        <f t="shared" si="37"/>
        <v>0</v>
      </c>
      <c r="G77" s="25">
        <f t="shared" si="38"/>
        <v>0</v>
      </c>
      <c r="H77" s="25"/>
      <c r="I77" s="26" t="e">
        <f>VLOOKUP(G77,Tablas!$A$6:$D$13,1)</f>
        <v>#N/A</v>
      </c>
      <c r="J77" s="26" t="e">
        <f t="shared" si="39"/>
        <v>#N/A</v>
      </c>
      <c r="K77" s="79" t="e">
        <f>VLOOKUP(G77,Tablas!$A$6:$D$13,4)</f>
        <v>#N/A</v>
      </c>
      <c r="L77" s="26" t="e">
        <f t="shared" si="40"/>
        <v>#N/A</v>
      </c>
      <c r="M77" s="26" t="e">
        <f>VLOOKUP(G77,Tablas!$A$6:$D$13,3)</f>
        <v>#N/A</v>
      </c>
      <c r="N77" s="26" t="e">
        <f t="shared" si="41"/>
        <v>#N/A</v>
      </c>
      <c r="O77" s="24"/>
      <c r="P77" s="27" t="e">
        <f t="shared" si="42"/>
        <v>#N/A</v>
      </c>
      <c r="Q77" s="28">
        <f>VLOOKUP(G77,Tablas!$A$19:$D$26,4)</f>
        <v>0</v>
      </c>
      <c r="R77" s="27" t="e">
        <f t="shared" si="43"/>
        <v>#N/A</v>
      </c>
      <c r="S77" s="61">
        <f>VLOOKUP(G77,Tablas!$A$19:$D$26,3)</f>
        <v>0</v>
      </c>
      <c r="T77" s="27" t="e">
        <f t="shared" si="44"/>
        <v>#N/A</v>
      </c>
      <c r="U77" s="29">
        <f t="shared" si="45"/>
        <v>1</v>
      </c>
      <c r="V77" s="68" t="e">
        <f t="shared" si="46"/>
        <v>#N/A</v>
      </c>
      <c r="W77" s="27" t="e">
        <f t="shared" si="47"/>
        <v>#N/A</v>
      </c>
      <c r="X77" s="24"/>
      <c r="Y77" s="24" t="e">
        <f t="shared" si="48"/>
        <v>#N/A</v>
      </c>
      <c r="Z77" s="68" t="e">
        <f t="shared" si="49"/>
        <v>#N/A</v>
      </c>
      <c r="AA77" s="30" t="s">
        <v>60</v>
      </c>
      <c r="AB77" s="24" t="e">
        <f t="shared" si="50"/>
        <v>#N/A</v>
      </c>
      <c r="AC77" s="24"/>
      <c r="AD77" s="24">
        <f t="shared" si="51"/>
        <v>0</v>
      </c>
      <c r="AE77" s="26" t="e">
        <f>VLOOKUP(AD77,Tablas!$A$6:$D$13,1)</f>
        <v>#N/A</v>
      </c>
      <c r="AF77" s="26" t="e">
        <f t="shared" si="52"/>
        <v>#N/A</v>
      </c>
      <c r="AG77" s="79" t="e">
        <f>VLOOKUP(AD77,Tablas!$A$6:$D$13,4)</f>
        <v>#N/A</v>
      </c>
      <c r="AH77" s="26" t="e">
        <f t="shared" si="53"/>
        <v>#N/A</v>
      </c>
      <c r="AI77" s="26" t="e">
        <f>VLOOKUP(AD77,Tablas!$A$6:$D$13,3)</f>
        <v>#N/A</v>
      </c>
      <c r="AJ77" s="24" t="e">
        <f t="shared" si="54"/>
        <v>#N/A</v>
      </c>
      <c r="AK77" s="24"/>
      <c r="AL77" s="31" t="e">
        <f t="shared" si="55"/>
        <v>#N/A</v>
      </c>
      <c r="AM77" s="28">
        <f>VLOOKUP(AD77,Tablas!$A$19:$D$26,4)</f>
        <v>0</v>
      </c>
      <c r="AN77" s="27" t="e">
        <f t="shared" si="56"/>
        <v>#N/A</v>
      </c>
      <c r="AO77" s="61">
        <f>VLOOKUP(AD77,Tablas!$A$19:$D$26,3)</f>
        <v>0</v>
      </c>
      <c r="AP77" s="27" t="e">
        <f t="shared" si="57"/>
        <v>#N/A</v>
      </c>
      <c r="AQ77" s="29">
        <f t="shared" si="58"/>
        <v>1</v>
      </c>
      <c r="AR77" s="68" t="e">
        <f t="shared" si="59"/>
        <v>#N/A</v>
      </c>
      <c r="AS77" s="31" t="e">
        <f t="shared" si="60"/>
        <v>#N/A</v>
      </c>
      <c r="AT77" s="24"/>
      <c r="AU77" s="24" t="e">
        <f t="shared" si="61"/>
        <v>#N/A</v>
      </c>
      <c r="AV77" s="68" t="e">
        <f t="shared" si="62"/>
        <v>#N/A</v>
      </c>
      <c r="AW77" s="32" t="s">
        <v>60</v>
      </c>
      <c r="AX77" s="24" t="e">
        <f t="shared" si="63"/>
        <v>#N/A</v>
      </c>
      <c r="AY77" s="24"/>
      <c r="AZ77" s="24" t="e">
        <f t="shared" si="64"/>
        <v>#N/A</v>
      </c>
      <c r="BA77" s="24" t="e">
        <f t="shared" si="65"/>
        <v>#N/A</v>
      </c>
      <c r="BB77" s="24" t="e">
        <f t="shared" si="66"/>
        <v>#N/A</v>
      </c>
      <c r="BC77" s="24">
        <f t="shared" si="67"/>
        <v>0</v>
      </c>
      <c r="BD77" s="33" t="e">
        <f t="shared" si="68"/>
        <v>#N/A</v>
      </c>
      <c r="BE77" s="24">
        <f t="shared" si="69"/>
        <v>0</v>
      </c>
    </row>
    <row r="78" spans="1:57" s="34" customFormat="1" ht="12">
      <c r="A78" s="54">
        <f>+Aguinaldo!A79</f>
        <v>0</v>
      </c>
      <c r="B78" s="24">
        <f>Aguinaldo!D79*30.4</f>
        <v>0</v>
      </c>
      <c r="C78" s="24">
        <f>+Aguinaldo!I79</f>
        <v>0</v>
      </c>
      <c r="D78" s="24">
        <f t="shared" si="35"/>
        <v>0</v>
      </c>
      <c r="E78" s="24">
        <f t="shared" si="36"/>
        <v>0</v>
      </c>
      <c r="F78" s="24">
        <f t="shared" si="37"/>
        <v>0</v>
      </c>
      <c r="G78" s="25">
        <f t="shared" si="38"/>
        <v>0</v>
      </c>
      <c r="H78" s="25"/>
      <c r="I78" s="26" t="e">
        <f>VLOOKUP(G78,Tablas!$A$6:$D$13,1)</f>
        <v>#N/A</v>
      </c>
      <c r="J78" s="26" t="e">
        <f t="shared" si="39"/>
        <v>#N/A</v>
      </c>
      <c r="K78" s="79" t="e">
        <f>VLOOKUP(G78,Tablas!$A$6:$D$13,4)</f>
        <v>#N/A</v>
      </c>
      <c r="L78" s="26" t="e">
        <f t="shared" si="40"/>
        <v>#N/A</v>
      </c>
      <c r="M78" s="26" t="e">
        <f>VLOOKUP(G78,Tablas!$A$6:$D$13,3)</f>
        <v>#N/A</v>
      </c>
      <c r="N78" s="26" t="e">
        <f t="shared" si="41"/>
        <v>#N/A</v>
      </c>
      <c r="O78" s="24"/>
      <c r="P78" s="27" t="e">
        <f t="shared" si="42"/>
        <v>#N/A</v>
      </c>
      <c r="Q78" s="28">
        <f>VLOOKUP(G78,Tablas!$A$19:$D$26,4)</f>
        <v>0</v>
      </c>
      <c r="R78" s="27" t="e">
        <f t="shared" si="43"/>
        <v>#N/A</v>
      </c>
      <c r="S78" s="61">
        <f>VLOOKUP(G78,Tablas!$A$19:$D$26,3)</f>
        <v>0</v>
      </c>
      <c r="T78" s="27" t="e">
        <f t="shared" si="44"/>
        <v>#N/A</v>
      </c>
      <c r="U78" s="29">
        <f t="shared" si="45"/>
        <v>1</v>
      </c>
      <c r="V78" s="68" t="e">
        <f t="shared" si="46"/>
        <v>#N/A</v>
      </c>
      <c r="W78" s="27" t="e">
        <f t="shared" si="47"/>
        <v>#N/A</v>
      </c>
      <c r="X78" s="24"/>
      <c r="Y78" s="24" t="e">
        <f t="shared" si="48"/>
        <v>#N/A</v>
      </c>
      <c r="Z78" s="68" t="e">
        <f t="shared" si="49"/>
        <v>#N/A</v>
      </c>
      <c r="AA78" s="30" t="s">
        <v>60</v>
      </c>
      <c r="AB78" s="24" t="e">
        <f t="shared" si="50"/>
        <v>#N/A</v>
      </c>
      <c r="AC78" s="24"/>
      <c r="AD78" s="24">
        <f t="shared" si="51"/>
        <v>0</v>
      </c>
      <c r="AE78" s="26" t="e">
        <f>VLOOKUP(AD78,Tablas!$A$6:$D$13,1)</f>
        <v>#N/A</v>
      </c>
      <c r="AF78" s="26" t="e">
        <f t="shared" si="52"/>
        <v>#N/A</v>
      </c>
      <c r="AG78" s="79" t="e">
        <f>VLOOKUP(AD78,Tablas!$A$6:$D$13,4)</f>
        <v>#N/A</v>
      </c>
      <c r="AH78" s="26" t="e">
        <f t="shared" si="53"/>
        <v>#N/A</v>
      </c>
      <c r="AI78" s="26" t="e">
        <f>VLOOKUP(AD78,Tablas!$A$6:$D$13,3)</f>
        <v>#N/A</v>
      </c>
      <c r="AJ78" s="24" t="e">
        <f t="shared" si="54"/>
        <v>#N/A</v>
      </c>
      <c r="AK78" s="24"/>
      <c r="AL78" s="31" t="e">
        <f t="shared" si="55"/>
        <v>#N/A</v>
      </c>
      <c r="AM78" s="28">
        <f>VLOOKUP(AD78,Tablas!$A$19:$D$26,4)</f>
        <v>0</v>
      </c>
      <c r="AN78" s="27" t="e">
        <f t="shared" si="56"/>
        <v>#N/A</v>
      </c>
      <c r="AO78" s="61">
        <f>VLOOKUP(AD78,Tablas!$A$19:$D$26,3)</f>
        <v>0</v>
      </c>
      <c r="AP78" s="27" t="e">
        <f t="shared" si="57"/>
        <v>#N/A</v>
      </c>
      <c r="AQ78" s="29">
        <f t="shared" si="58"/>
        <v>1</v>
      </c>
      <c r="AR78" s="68" t="e">
        <f t="shared" si="59"/>
        <v>#N/A</v>
      </c>
      <c r="AS78" s="31" t="e">
        <f t="shared" si="60"/>
        <v>#N/A</v>
      </c>
      <c r="AT78" s="24"/>
      <c r="AU78" s="24" t="e">
        <f t="shared" si="61"/>
        <v>#N/A</v>
      </c>
      <c r="AV78" s="68" t="e">
        <f t="shared" si="62"/>
        <v>#N/A</v>
      </c>
      <c r="AW78" s="32" t="s">
        <v>60</v>
      </c>
      <c r="AX78" s="24" t="e">
        <f t="shared" si="63"/>
        <v>#N/A</v>
      </c>
      <c r="AY78" s="24"/>
      <c r="AZ78" s="24" t="e">
        <f t="shared" si="64"/>
        <v>#N/A</v>
      </c>
      <c r="BA78" s="24" t="e">
        <f t="shared" si="65"/>
        <v>#N/A</v>
      </c>
      <c r="BB78" s="24" t="e">
        <f t="shared" si="66"/>
        <v>#N/A</v>
      </c>
      <c r="BC78" s="24">
        <f t="shared" si="67"/>
        <v>0</v>
      </c>
      <c r="BD78" s="33" t="e">
        <f t="shared" si="68"/>
        <v>#N/A</v>
      </c>
      <c r="BE78" s="24">
        <f t="shared" si="69"/>
        <v>0</v>
      </c>
    </row>
    <row r="79" spans="1:57" s="34" customFormat="1" ht="12">
      <c r="A79" s="54">
        <f>+Aguinaldo!A80</f>
        <v>0</v>
      </c>
      <c r="B79" s="24">
        <f>Aguinaldo!D80*30.4</f>
        <v>0</v>
      </c>
      <c r="C79" s="24">
        <f>+Aguinaldo!I80</f>
        <v>0</v>
      </c>
      <c r="D79" s="24">
        <f t="shared" si="35"/>
        <v>0</v>
      </c>
      <c r="E79" s="24">
        <f t="shared" si="36"/>
        <v>0</v>
      </c>
      <c r="F79" s="24">
        <f t="shared" si="37"/>
        <v>0</v>
      </c>
      <c r="G79" s="25">
        <f t="shared" si="38"/>
        <v>0</v>
      </c>
      <c r="H79" s="25"/>
      <c r="I79" s="26" t="e">
        <f>VLOOKUP(G79,Tablas!$A$6:$D$13,1)</f>
        <v>#N/A</v>
      </c>
      <c r="J79" s="26" t="e">
        <f t="shared" si="39"/>
        <v>#N/A</v>
      </c>
      <c r="K79" s="79" t="e">
        <f>VLOOKUP(G79,Tablas!$A$6:$D$13,4)</f>
        <v>#N/A</v>
      </c>
      <c r="L79" s="26" t="e">
        <f t="shared" si="40"/>
        <v>#N/A</v>
      </c>
      <c r="M79" s="26" t="e">
        <f>VLOOKUP(G79,Tablas!$A$6:$D$13,3)</f>
        <v>#N/A</v>
      </c>
      <c r="N79" s="26" t="e">
        <f t="shared" si="41"/>
        <v>#N/A</v>
      </c>
      <c r="O79" s="24"/>
      <c r="P79" s="27" t="e">
        <f t="shared" si="42"/>
        <v>#N/A</v>
      </c>
      <c r="Q79" s="28">
        <f>VLOOKUP(G79,Tablas!$A$19:$D$26,4)</f>
        <v>0</v>
      </c>
      <c r="R79" s="27" t="e">
        <f t="shared" si="43"/>
        <v>#N/A</v>
      </c>
      <c r="S79" s="61">
        <f>VLOOKUP(G79,Tablas!$A$19:$D$26,3)</f>
        <v>0</v>
      </c>
      <c r="T79" s="27" t="e">
        <f t="shared" si="44"/>
        <v>#N/A</v>
      </c>
      <c r="U79" s="29">
        <f t="shared" si="45"/>
        <v>1</v>
      </c>
      <c r="V79" s="68" t="e">
        <f t="shared" si="46"/>
        <v>#N/A</v>
      </c>
      <c r="W79" s="27" t="e">
        <f t="shared" si="47"/>
        <v>#N/A</v>
      </c>
      <c r="X79" s="24"/>
      <c r="Y79" s="24" t="e">
        <f t="shared" si="48"/>
        <v>#N/A</v>
      </c>
      <c r="Z79" s="68" t="e">
        <f t="shared" si="49"/>
        <v>#N/A</v>
      </c>
      <c r="AA79" s="30" t="s">
        <v>60</v>
      </c>
      <c r="AB79" s="24" t="e">
        <f t="shared" si="50"/>
        <v>#N/A</v>
      </c>
      <c r="AC79" s="24"/>
      <c r="AD79" s="24">
        <f t="shared" si="51"/>
        <v>0</v>
      </c>
      <c r="AE79" s="26" t="e">
        <f>VLOOKUP(AD79,Tablas!$A$6:$D$13,1)</f>
        <v>#N/A</v>
      </c>
      <c r="AF79" s="26" t="e">
        <f t="shared" si="52"/>
        <v>#N/A</v>
      </c>
      <c r="AG79" s="79" t="e">
        <f>VLOOKUP(AD79,Tablas!$A$6:$D$13,4)</f>
        <v>#N/A</v>
      </c>
      <c r="AH79" s="26" t="e">
        <f t="shared" si="53"/>
        <v>#N/A</v>
      </c>
      <c r="AI79" s="26" t="e">
        <f>VLOOKUP(AD79,Tablas!$A$6:$D$13,3)</f>
        <v>#N/A</v>
      </c>
      <c r="AJ79" s="24" t="e">
        <f t="shared" si="54"/>
        <v>#N/A</v>
      </c>
      <c r="AK79" s="24"/>
      <c r="AL79" s="31" t="e">
        <f t="shared" si="55"/>
        <v>#N/A</v>
      </c>
      <c r="AM79" s="28">
        <f>VLOOKUP(AD79,Tablas!$A$19:$D$26,4)</f>
        <v>0</v>
      </c>
      <c r="AN79" s="27" t="e">
        <f t="shared" si="56"/>
        <v>#N/A</v>
      </c>
      <c r="AO79" s="61">
        <f>VLOOKUP(AD79,Tablas!$A$19:$D$26,3)</f>
        <v>0</v>
      </c>
      <c r="AP79" s="27" t="e">
        <f t="shared" si="57"/>
        <v>#N/A</v>
      </c>
      <c r="AQ79" s="29">
        <f t="shared" si="58"/>
        <v>1</v>
      </c>
      <c r="AR79" s="68" t="e">
        <f t="shared" si="59"/>
        <v>#N/A</v>
      </c>
      <c r="AS79" s="31" t="e">
        <f t="shared" si="60"/>
        <v>#N/A</v>
      </c>
      <c r="AT79" s="24"/>
      <c r="AU79" s="24" t="e">
        <f t="shared" si="61"/>
        <v>#N/A</v>
      </c>
      <c r="AV79" s="68" t="e">
        <f t="shared" si="62"/>
        <v>#N/A</v>
      </c>
      <c r="AW79" s="32" t="s">
        <v>60</v>
      </c>
      <c r="AX79" s="24" t="e">
        <f t="shared" si="63"/>
        <v>#N/A</v>
      </c>
      <c r="AY79" s="24"/>
      <c r="AZ79" s="24" t="e">
        <f t="shared" si="64"/>
        <v>#N/A</v>
      </c>
      <c r="BA79" s="24" t="e">
        <f t="shared" si="65"/>
        <v>#N/A</v>
      </c>
      <c r="BB79" s="24" t="e">
        <f t="shared" si="66"/>
        <v>#N/A</v>
      </c>
      <c r="BC79" s="24">
        <f t="shared" si="67"/>
        <v>0</v>
      </c>
      <c r="BD79" s="33" t="e">
        <f t="shared" si="68"/>
        <v>#N/A</v>
      </c>
      <c r="BE79" s="24">
        <f t="shared" si="69"/>
        <v>0</v>
      </c>
    </row>
    <row r="80" spans="1:57" s="34" customFormat="1" ht="12">
      <c r="A80" s="54">
        <f>+Aguinaldo!A81</f>
        <v>0</v>
      </c>
      <c r="B80" s="24">
        <f>Aguinaldo!D81*30.4</f>
        <v>0</v>
      </c>
      <c r="C80" s="24">
        <f>+Aguinaldo!I81</f>
        <v>0</v>
      </c>
      <c r="D80" s="24">
        <f t="shared" si="35"/>
        <v>0</v>
      </c>
      <c r="E80" s="24">
        <f t="shared" si="36"/>
        <v>0</v>
      </c>
      <c r="F80" s="24">
        <f t="shared" si="37"/>
        <v>0</v>
      </c>
      <c r="G80" s="25">
        <f t="shared" si="38"/>
        <v>0</v>
      </c>
      <c r="H80" s="25"/>
      <c r="I80" s="26" t="e">
        <f>VLOOKUP(G80,Tablas!$A$6:$D$13,1)</f>
        <v>#N/A</v>
      </c>
      <c r="J80" s="26" t="e">
        <f t="shared" si="39"/>
        <v>#N/A</v>
      </c>
      <c r="K80" s="79" t="e">
        <f>VLOOKUP(G80,Tablas!$A$6:$D$13,4)</f>
        <v>#N/A</v>
      </c>
      <c r="L80" s="26" t="e">
        <f t="shared" si="40"/>
        <v>#N/A</v>
      </c>
      <c r="M80" s="26" t="e">
        <f>VLOOKUP(G80,Tablas!$A$6:$D$13,3)</f>
        <v>#N/A</v>
      </c>
      <c r="N80" s="26" t="e">
        <f t="shared" si="41"/>
        <v>#N/A</v>
      </c>
      <c r="O80" s="24"/>
      <c r="P80" s="27" t="e">
        <f t="shared" si="42"/>
        <v>#N/A</v>
      </c>
      <c r="Q80" s="28">
        <f>VLOOKUP(G80,Tablas!$A$19:$D$26,4)</f>
        <v>0</v>
      </c>
      <c r="R80" s="27" t="e">
        <f t="shared" si="43"/>
        <v>#N/A</v>
      </c>
      <c r="S80" s="61">
        <f>VLOOKUP(G80,Tablas!$A$19:$D$26,3)</f>
        <v>0</v>
      </c>
      <c r="T80" s="27" t="e">
        <f t="shared" si="44"/>
        <v>#N/A</v>
      </c>
      <c r="U80" s="29">
        <f t="shared" si="45"/>
        <v>1</v>
      </c>
      <c r="V80" s="68" t="e">
        <f t="shared" si="46"/>
        <v>#N/A</v>
      </c>
      <c r="W80" s="27" t="e">
        <f t="shared" si="47"/>
        <v>#N/A</v>
      </c>
      <c r="X80" s="24"/>
      <c r="Y80" s="24" t="e">
        <f t="shared" si="48"/>
        <v>#N/A</v>
      </c>
      <c r="Z80" s="68" t="e">
        <f t="shared" si="49"/>
        <v>#N/A</v>
      </c>
      <c r="AA80" s="30" t="s">
        <v>60</v>
      </c>
      <c r="AB80" s="24" t="e">
        <f t="shared" si="50"/>
        <v>#N/A</v>
      </c>
      <c r="AC80" s="24"/>
      <c r="AD80" s="24">
        <f t="shared" si="51"/>
        <v>0</v>
      </c>
      <c r="AE80" s="26" t="e">
        <f>VLOOKUP(AD80,Tablas!$A$6:$D$13,1)</f>
        <v>#N/A</v>
      </c>
      <c r="AF80" s="26" t="e">
        <f t="shared" si="52"/>
        <v>#N/A</v>
      </c>
      <c r="AG80" s="79" t="e">
        <f>VLOOKUP(AD80,Tablas!$A$6:$D$13,4)</f>
        <v>#N/A</v>
      </c>
      <c r="AH80" s="26" t="e">
        <f t="shared" si="53"/>
        <v>#N/A</v>
      </c>
      <c r="AI80" s="26" t="e">
        <f>VLOOKUP(AD80,Tablas!$A$6:$D$13,3)</f>
        <v>#N/A</v>
      </c>
      <c r="AJ80" s="24" t="e">
        <f t="shared" si="54"/>
        <v>#N/A</v>
      </c>
      <c r="AK80" s="24"/>
      <c r="AL80" s="31" t="e">
        <f t="shared" si="55"/>
        <v>#N/A</v>
      </c>
      <c r="AM80" s="28">
        <f>VLOOKUP(AD80,Tablas!$A$19:$D$26,4)</f>
        <v>0</v>
      </c>
      <c r="AN80" s="27" t="e">
        <f t="shared" si="56"/>
        <v>#N/A</v>
      </c>
      <c r="AO80" s="61">
        <f>VLOOKUP(AD80,Tablas!$A$19:$D$26,3)</f>
        <v>0</v>
      </c>
      <c r="AP80" s="27" t="e">
        <f t="shared" si="57"/>
        <v>#N/A</v>
      </c>
      <c r="AQ80" s="29">
        <f t="shared" si="58"/>
        <v>1</v>
      </c>
      <c r="AR80" s="68" t="e">
        <f t="shared" si="59"/>
        <v>#N/A</v>
      </c>
      <c r="AS80" s="31" t="e">
        <f t="shared" si="60"/>
        <v>#N/A</v>
      </c>
      <c r="AT80" s="24"/>
      <c r="AU80" s="24" t="e">
        <f t="shared" si="61"/>
        <v>#N/A</v>
      </c>
      <c r="AV80" s="68" t="e">
        <f t="shared" si="62"/>
        <v>#N/A</v>
      </c>
      <c r="AW80" s="32" t="s">
        <v>60</v>
      </c>
      <c r="AX80" s="24" t="e">
        <f t="shared" si="63"/>
        <v>#N/A</v>
      </c>
      <c r="AY80" s="24"/>
      <c r="AZ80" s="24" t="e">
        <f t="shared" si="64"/>
        <v>#N/A</v>
      </c>
      <c r="BA80" s="24" t="e">
        <f t="shared" si="65"/>
        <v>#N/A</v>
      </c>
      <c r="BB80" s="24" t="e">
        <f t="shared" si="66"/>
        <v>#N/A</v>
      </c>
      <c r="BC80" s="24">
        <f t="shared" si="67"/>
        <v>0</v>
      </c>
      <c r="BD80" s="33" t="e">
        <f t="shared" si="68"/>
        <v>#N/A</v>
      </c>
      <c r="BE80" s="24">
        <f t="shared" si="69"/>
        <v>0</v>
      </c>
    </row>
    <row r="81" spans="1:57" s="34" customFormat="1" ht="12">
      <c r="A81" s="54"/>
      <c r="B81" s="24"/>
      <c r="C81" s="24"/>
      <c r="D81" s="24"/>
      <c r="E81" s="24"/>
      <c r="F81" s="24"/>
      <c r="G81" s="25"/>
      <c r="H81" s="25"/>
      <c r="I81" s="26"/>
      <c r="J81" s="26"/>
      <c r="K81" s="79"/>
      <c r="L81" s="26"/>
      <c r="M81" s="26"/>
      <c r="N81" s="26"/>
      <c r="O81" s="24"/>
      <c r="P81" s="27"/>
      <c r="Q81" s="28"/>
      <c r="R81" s="27"/>
      <c r="S81" s="61"/>
      <c r="T81" s="27"/>
      <c r="U81" s="29"/>
      <c r="V81" s="68"/>
      <c r="W81" s="27"/>
      <c r="X81" s="24"/>
      <c r="Y81" s="24"/>
      <c r="Z81" s="68"/>
      <c r="AA81" s="30"/>
      <c r="AB81" s="24"/>
      <c r="AC81" s="24"/>
      <c r="AD81" s="24"/>
      <c r="AE81" s="26"/>
      <c r="AF81" s="26"/>
      <c r="AG81" s="79"/>
      <c r="AH81" s="26"/>
      <c r="AI81" s="26"/>
      <c r="AJ81" s="24"/>
      <c r="AK81" s="24"/>
      <c r="AL81" s="31"/>
      <c r="AM81" s="28"/>
      <c r="AN81" s="27"/>
      <c r="AO81" s="61"/>
      <c r="AP81" s="27"/>
      <c r="AQ81" s="29"/>
      <c r="AR81" s="68"/>
      <c r="AS81" s="31"/>
      <c r="AT81" s="24"/>
      <c r="AU81" s="24"/>
      <c r="AV81" s="68"/>
      <c r="AW81" s="32"/>
      <c r="AX81" s="24"/>
      <c r="AY81" s="24"/>
      <c r="AZ81" s="24"/>
      <c r="BA81" s="24"/>
      <c r="BB81" s="24"/>
      <c r="BC81" s="24"/>
      <c r="BD81" s="33"/>
      <c r="BE81" s="24"/>
    </row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.75" customHeight="1"/>
  </sheetData>
  <sheetProtection/>
  <printOptions/>
  <pageMargins left="0.25" right="0.25" top="0.43" bottom="1" header="0" footer="0"/>
  <pageSetup fitToWidth="2" fitToHeight="1" horizontalDpi="300" verticalDpi="300" orientation="landscape" scale="4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57421875" style="11" bestFit="1" customWidth="1"/>
    <col min="2" max="2" width="14.28125" style="11" customWidth="1"/>
    <col min="3" max="9" width="11.421875" style="11" customWidth="1"/>
    <col min="10" max="10" width="13.8515625" style="11" customWidth="1"/>
    <col min="11" max="16384" width="11.421875" style="11" customWidth="1"/>
  </cols>
  <sheetData>
    <row r="1" spans="1:9" ht="12">
      <c r="A1" s="58" t="s">
        <v>107</v>
      </c>
      <c r="I1" s="58" t="s">
        <v>108</v>
      </c>
    </row>
    <row r="2" spans="1:9" ht="12">
      <c r="A2" s="54"/>
      <c r="I2" s="54"/>
    </row>
    <row r="3" spans="1:12" ht="12.75" customHeight="1">
      <c r="A3" s="101" t="s">
        <v>37</v>
      </c>
      <c r="B3" s="101" t="s">
        <v>66</v>
      </c>
      <c r="C3" s="101" t="s">
        <v>41</v>
      </c>
      <c r="D3" s="101" t="s">
        <v>67</v>
      </c>
      <c r="I3" s="101" t="s">
        <v>37</v>
      </c>
      <c r="J3" s="101" t="s">
        <v>66</v>
      </c>
      <c r="K3" s="101" t="s">
        <v>41</v>
      </c>
      <c r="L3" s="101" t="s">
        <v>67</v>
      </c>
    </row>
    <row r="4" spans="1:12" ht="12">
      <c r="A4" s="101"/>
      <c r="B4" s="101"/>
      <c r="C4" s="101"/>
      <c r="D4" s="101"/>
      <c r="I4" s="101"/>
      <c r="J4" s="101"/>
      <c r="K4" s="101"/>
      <c r="L4" s="101"/>
    </row>
    <row r="6" spans="1:12" ht="12">
      <c r="A6" s="59">
        <v>0.01</v>
      </c>
      <c r="B6" s="59">
        <v>496.07</v>
      </c>
      <c r="C6" s="59">
        <v>0</v>
      </c>
      <c r="D6" s="78">
        <v>0.0192</v>
      </c>
      <c r="I6" s="59">
        <v>0.01</v>
      </c>
      <c r="J6" s="59">
        <v>114.24</v>
      </c>
      <c r="K6" s="59">
        <v>0</v>
      </c>
      <c r="L6" s="78">
        <v>0.0192</v>
      </c>
    </row>
    <row r="7" spans="1:12" ht="12">
      <c r="A7" s="59">
        <f aca="true" t="shared" si="0" ref="A7:A13">+B6+0.01</f>
        <v>496.08</v>
      </c>
      <c r="B7" s="59">
        <v>4210.41</v>
      </c>
      <c r="C7" s="59">
        <v>9.52</v>
      </c>
      <c r="D7" s="78">
        <v>0.064</v>
      </c>
      <c r="I7" s="59">
        <f aca="true" t="shared" si="1" ref="I7:I13">+J6+0.01</f>
        <v>114.25</v>
      </c>
      <c r="J7" s="59">
        <v>969.5</v>
      </c>
      <c r="K7" s="59">
        <v>2.17</v>
      </c>
      <c r="L7" s="78">
        <v>0.064</v>
      </c>
    </row>
    <row r="8" spans="1:12" ht="12">
      <c r="A8" s="59">
        <f t="shared" si="0"/>
        <v>4210.42</v>
      </c>
      <c r="B8" s="59">
        <v>7399.42</v>
      </c>
      <c r="C8" s="59">
        <v>247.23</v>
      </c>
      <c r="D8" s="78">
        <v>0.1088</v>
      </c>
      <c r="I8" s="59">
        <f t="shared" si="1"/>
        <v>969.51</v>
      </c>
      <c r="J8" s="59">
        <v>1703.8</v>
      </c>
      <c r="K8" s="59">
        <v>56.91</v>
      </c>
      <c r="L8" s="78">
        <v>0.1088</v>
      </c>
    </row>
    <row r="9" spans="1:12" ht="12">
      <c r="A9" s="59">
        <f t="shared" si="0"/>
        <v>7399.43</v>
      </c>
      <c r="B9" s="59">
        <v>8601.5</v>
      </c>
      <c r="C9" s="59">
        <v>594.24</v>
      </c>
      <c r="D9" s="78">
        <v>0.16</v>
      </c>
      <c r="I9" s="59">
        <f t="shared" si="1"/>
        <v>1703.81</v>
      </c>
      <c r="J9" s="59">
        <v>1980.58</v>
      </c>
      <c r="K9" s="59">
        <v>136.85</v>
      </c>
      <c r="L9" s="78">
        <v>0.16</v>
      </c>
    </row>
    <row r="10" spans="1:12" ht="12">
      <c r="A10" s="59">
        <f t="shared" si="0"/>
        <v>8601.51</v>
      </c>
      <c r="B10" s="59">
        <v>10298.35</v>
      </c>
      <c r="C10" s="59">
        <v>786.55</v>
      </c>
      <c r="D10" s="78">
        <v>0.1792</v>
      </c>
      <c r="I10" s="59">
        <f t="shared" si="1"/>
        <v>1980.59</v>
      </c>
      <c r="J10" s="59">
        <v>2371.32</v>
      </c>
      <c r="K10" s="59">
        <v>181.09</v>
      </c>
      <c r="L10" s="78">
        <v>0.1792</v>
      </c>
    </row>
    <row r="11" spans="1:12" ht="12">
      <c r="A11" s="59">
        <f t="shared" si="0"/>
        <v>10298.36</v>
      </c>
      <c r="B11" s="59">
        <v>20770.29</v>
      </c>
      <c r="C11" s="59">
        <v>1090.62</v>
      </c>
      <c r="D11" s="78">
        <v>0.2136</v>
      </c>
      <c r="I11" s="59">
        <f t="shared" si="1"/>
        <v>2371.3300000000004</v>
      </c>
      <c r="J11" s="59">
        <v>4782.61</v>
      </c>
      <c r="K11" s="59">
        <v>251.16</v>
      </c>
      <c r="L11" s="78">
        <v>0.1994</v>
      </c>
    </row>
    <row r="12" spans="1:12" ht="12">
      <c r="A12" s="59">
        <f t="shared" si="0"/>
        <v>20770.3</v>
      </c>
      <c r="B12" s="59">
        <v>32736.84</v>
      </c>
      <c r="C12" s="59">
        <v>3327.42</v>
      </c>
      <c r="D12" s="78">
        <v>0.2352</v>
      </c>
      <c r="I12" s="59">
        <f t="shared" si="1"/>
        <v>4782.62</v>
      </c>
      <c r="J12" s="59">
        <v>7538.09</v>
      </c>
      <c r="K12" s="59">
        <v>731.85</v>
      </c>
      <c r="L12" s="78">
        <v>0.2195</v>
      </c>
    </row>
    <row r="13" spans="1:12" ht="12">
      <c r="A13" s="59">
        <f t="shared" si="0"/>
        <v>32736.85</v>
      </c>
      <c r="B13" s="59">
        <v>99999999</v>
      </c>
      <c r="C13" s="59">
        <v>6141.95</v>
      </c>
      <c r="D13" s="78">
        <v>0.3</v>
      </c>
      <c r="I13" s="59">
        <f t="shared" si="1"/>
        <v>7538.1</v>
      </c>
      <c r="J13" s="59">
        <v>99999999</v>
      </c>
      <c r="K13" s="59">
        <v>1336.72</v>
      </c>
      <c r="L13" s="78">
        <v>0.28</v>
      </c>
    </row>
    <row r="15" spans="1:9" ht="12">
      <c r="A15" s="58" t="s">
        <v>68</v>
      </c>
      <c r="I15" s="58" t="s">
        <v>88</v>
      </c>
    </row>
    <row r="17" spans="1:12" ht="22.5">
      <c r="A17" s="57" t="s">
        <v>37</v>
      </c>
      <c r="B17" s="57" t="s">
        <v>66</v>
      </c>
      <c r="C17" s="57" t="s">
        <v>41</v>
      </c>
      <c r="D17" s="57" t="s">
        <v>46</v>
      </c>
      <c r="I17" s="57" t="s">
        <v>37</v>
      </c>
      <c r="J17" s="57" t="s">
        <v>66</v>
      </c>
      <c r="K17" s="57" t="s">
        <v>41</v>
      </c>
      <c r="L17" s="57" t="s">
        <v>46</v>
      </c>
    </row>
    <row r="19" spans="1:12" ht="12">
      <c r="A19" s="59">
        <v>0</v>
      </c>
      <c r="B19" s="59">
        <v>0</v>
      </c>
      <c r="C19" s="59">
        <v>0</v>
      </c>
      <c r="D19" s="59">
        <v>0</v>
      </c>
      <c r="I19" s="59">
        <v>0</v>
      </c>
      <c r="J19" s="59">
        <v>0</v>
      </c>
      <c r="K19" s="59">
        <v>0</v>
      </c>
      <c r="L19" s="59">
        <v>0</v>
      </c>
    </row>
    <row r="20" spans="1:12" ht="12">
      <c r="A20" s="59">
        <v>0</v>
      </c>
      <c r="B20" s="59">
        <v>0</v>
      </c>
      <c r="C20" s="59">
        <v>0</v>
      </c>
      <c r="D20" s="59">
        <v>0</v>
      </c>
      <c r="I20" s="59">
        <v>0</v>
      </c>
      <c r="J20" s="59">
        <v>0</v>
      </c>
      <c r="K20" s="59">
        <v>0</v>
      </c>
      <c r="L20" s="59">
        <v>0</v>
      </c>
    </row>
    <row r="21" spans="1:12" ht="12">
      <c r="A21" s="59">
        <v>0</v>
      </c>
      <c r="B21" s="59">
        <v>0</v>
      </c>
      <c r="C21" s="59">
        <v>0</v>
      </c>
      <c r="D21" s="59">
        <v>0</v>
      </c>
      <c r="I21" s="59">
        <v>0</v>
      </c>
      <c r="J21" s="59">
        <v>0</v>
      </c>
      <c r="K21" s="59">
        <v>0</v>
      </c>
      <c r="L21" s="59">
        <v>0</v>
      </c>
    </row>
    <row r="22" spans="1:12" ht="12">
      <c r="A22" s="59">
        <v>0</v>
      </c>
      <c r="B22" s="59">
        <v>0</v>
      </c>
      <c r="C22" s="59">
        <v>0</v>
      </c>
      <c r="D22" s="59">
        <v>0</v>
      </c>
      <c r="I22" s="59">
        <v>0</v>
      </c>
      <c r="J22" s="59">
        <v>0</v>
      </c>
      <c r="K22" s="59">
        <v>0</v>
      </c>
      <c r="L22" s="59">
        <v>0</v>
      </c>
    </row>
    <row r="23" spans="1:12" ht="12">
      <c r="A23" s="59">
        <v>0</v>
      </c>
      <c r="B23" s="59">
        <v>0</v>
      </c>
      <c r="C23" s="59">
        <v>0</v>
      </c>
      <c r="D23" s="59">
        <v>0</v>
      </c>
      <c r="I23" s="59">
        <v>0</v>
      </c>
      <c r="J23" s="59">
        <v>0</v>
      </c>
      <c r="K23" s="59">
        <v>0</v>
      </c>
      <c r="L23" s="59">
        <v>0</v>
      </c>
    </row>
    <row r="24" spans="1:12" ht="12">
      <c r="A24" s="59">
        <v>0</v>
      </c>
      <c r="B24" s="59">
        <v>0</v>
      </c>
      <c r="C24" s="59">
        <v>0</v>
      </c>
      <c r="D24" s="59">
        <v>0</v>
      </c>
      <c r="I24" s="59">
        <v>0</v>
      </c>
      <c r="J24" s="59">
        <v>0</v>
      </c>
      <c r="K24" s="59">
        <v>0</v>
      </c>
      <c r="L24" s="59">
        <v>0</v>
      </c>
    </row>
    <row r="25" spans="1:12" ht="12">
      <c r="A25" s="59">
        <v>0</v>
      </c>
      <c r="B25" s="59">
        <v>0</v>
      </c>
      <c r="C25" s="59">
        <v>0</v>
      </c>
      <c r="D25" s="59">
        <v>0</v>
      </c>
      <c r="I25" s="59">
        <v>0</v>
      </c>
      <c r="J25" s="59">
        <v>0</v>
      </c>
      <c r="K25" s="59">
        <v>0</v>
      </c>
      <c r="L25" s="59">
        <v>0</v>
      </c>
    </row>
    <row r="26" spans="1:12" ht="12">
      <c r="A26" s="59">
        <v>0</v>
      </c>
      <c r="B26" s="59">
        <v>0</v>
      </c>
      <c r="C26" s="59">
        <v>0</v>
      </c>
      <c r="D26" s="59">
        <v>0</v>
      </c>
      <c r="I26" s="59">
        <v>0</v>
      </c>
      <c r="J26" s="59">
        <v>0</v>
      </c>
      <c r="K26" s="59">
        <v>0</v>
      </c>
      <c r="L26" s="59">
        <v>0</v>
      </c>
    </row>
    <row r="29" spans="1:9" ht="12">
      <c r="A29" s="58" t="s">
        <v>95</v>
      </c>
      <c r="I29" s="58" t="s">
        <v>95</v>
      </c>
    </row>
    <row r="30" spans="1:9" ht="12">
      <c r="A30" s="56"/>
      <c r="I30" s="56"/>
    </row>
    <row r="31" spans="1:11" ht="33.75">
      <c r="A31" s="57" t="s">
        <v>69</v>
      </c>
      <c r="B31" s="57" t="s">
        <v>70</v>
      </c>
      <c r="C31" s="57" t="s">
        <v>71</v>
      </c>
      <c r="I31" s="57" t="s">
        <v>69</v>
      </c>
      <c r="J31" s="57" t="s">
        <v>70</v>
      </c>
      <c r="K31" s="57" t="s">
        <v>89</v>
      </c>
    </row>
    <row r="33" spans="1:11" ht="12">
      <c r="A33" s="59">
        <v>0.01</v>
      </c>
      <c r="B33" s="59">
        <v>1768.96</v>
      </c>
      <c r="C33" s="59">
        <v>407.02</v>
      </c>
      <c r="I33" s="59">
        <v>0.01</v>
      </c>
      <c r="J33" s="59">
        <v>407.33</v>
      </c>
      <c r="K33" s="59">
        <v>93.73</v>
      </c>
    </row>
    <row r="34" spans="1:11" ht="12">
      <c r="A34" s="59">
        <f>+B33+0.01</f>
        <v>1768.97</v>
      </c>
      <c r="B34" s="59">
        <v>2653.39</v>
      </c>
      <c r="C34" s="59">
        <v>406.83</v>
      </c>
      <c r="I34" s="59">
        <f>+J33+0.01</f>
        <v>407.34</v>
      </c>
      <c r="J34" s="59">
        <v>599.76</v>
      </c>
      <c r="K34" s="59">
        <v>93.66</v>
      </c>
    </row>
    <row r="35" spans="1:11" ht="12">
      <c r="A35" s="59">
        <f aca="true" t="shared" si="2" ref="A35:A43">+B34+0.01</f>
        <v>2653.4</v>
      </c>
      <c r="B35" s="59">
        <v>3472.85</v>
      </c>
      <c r="C35" s="59">
        <v>406.62</v>
      </c>
      <c r="I35" s="59">
        <f aca="true" t="shared" si="3" ref="I35:I45">+J34+0.01</f>
        <v>599.77</v>
      </c>
      <c r="J35" s="59">
        <v>610.96</v>
      </c>
      <c r="K35" s="59">
        <v>93.66</v>
      </c>
    </row>
    <row r="36" spans="1:11" ht="12">
      <c r="A36" s="59">
        <f t="shared" si="2"/>
        <v>3472.86</v>
      </c>
      <c r="B36" s="59">
        <v>3537.87</v>
      </c>
      <c r="C36" s="59">
        <v>392.77</v>
      </c>
      <c r="I36" s="59">
        <f t="shared" si="3"/>
        <v>610.97</v>
      </c>
      <c r="J36" s="59">
        <v>799.68</v>
      </c>
      <c r="K36" s="59">
        <v>93.66</v>
      </c>
    </row>
    <row r="37" spans="1:11" ht="12">
      <c r="A37" s="59">
        <f t="shared" si="2"/>
        <v>3537.88</v>
      </c>
      <c r="B37" s="59">
        <v>4446.15</v>
      </c>
      <c r="C37" s="59">
        <v>382.46</v>
      </c>
      <c r="I37" s="59">
        <f t="shared" si="3"/>
        <v>799.6899999999999</v>
      </c>
      <c r="J37" s="59">
        <v>814.66</v>
      </c>
      <c r="K37" s="59">
        <v>90.44</v>
      </c>
    </row>
    <row r="38" spans="1:11" ht="12">
      <c r="A38" s="59">
        <f t="shared" si="2"/>
        <v>4446.16</v>
      </c>
      <c r="B38" s="59">
        <v>4717.18</v>
      </c>
      <c r="C38" s="59">
        <v>354.23</v>
      </c>
      <c r="I38" s="59">
        <f t="shared" si="3"/>
        <v>814.67</v>
      </c>
      <c r="J38" s="59">
        <v>871.64</v>
      </c>
      <c r="K38" s="59">
        <v>88.06</v>
      </c>
    </row>
    <row r="39" spans="1:11" ht="12">
      <c r="A39" s="59">
        <f t="shared" si="2"/>
        <v>4717.1900000000005</v>
      </c>
      <c r="B39" s="59">
        <v>5335.42</v>
      </c>
      <c r="C39" s="59">
        <v>324.87</v>
      </c>
      <c r="I39" s="59">
        <f t="shared" si="3"/>
        <v>871.65</v>
      </c>
      <c r="J39" s="59">
        <v>1023.75</v>
      </c>
      <c r="K39" s="59">
        <v>88.06</v>
      </c>
    </row>
    <row r="40" spans="1:11" ht="12">
      <c r="A40" s="59">
        <f t="shared" si="2"/>
        <v>5335.43</v>
      </c>
      <c r="B40" s="59">
        <v>6224.67</v>
      </c>
      <c r="C40" s="59">
        <v>294.63</v>
      </c>
      <c r="I40" s="59">
        <f t="shared" si="3"/>
        <v>1023.76</v>
      </c>
      <c r="J40" s="59">
        <v>1086.19</v>
      </c>
      <c r="K40" s="59">
        <v>81.55</v>
      </c>
    </row>
    <row r="41" spans="1:11" ht="12">
      <c r="A41" s="59">
        <f t="shared" si="2"/>
        <v>6224.68</v>
      </c>
      <c r="B41" s="59">
        <v>7113.9</v>
      </c>
      <c r="C41" s="59">
        <v>253.54</v>
      </c>
      <c r="I41" s="59">
        <f t="shared" si="3"/>
        <v>1086.2</v>
      </c>
      <c r="J41" s="59">
        <v>1228.57</v>
      </c>
      <c r="K41" s="59">
        <v>74.83</v>
      </c>
    </row>
    <row r="42" spans="1:11" ht="12">
      <c r="A42" s="59">
        <f t="shared" si="2"/>
        <v>7113.91</v>
      </c>
      <c r="B42" s="59">
        <v>7382.33</v>
      </c>
      <c r="C42" s="59">
        <v>217.61</v>
      </c>
      <c r="I42" s="59">
        <f t="shared" si="3"/>
        <v>1228.58</v>
      </c>
      <c r="J42" s="59">
        <v>1433.32</v>
      </c>
      <c r="K42" s="59">
        <v>67.83</v>
      </c>
    </row>
    <row r="43" spans="1:11" ht="12">
      <c r="A43" s="59">
        <f t="shared" si="2"/>
        <v>7382.34</v>
      </c>
      <c r="B43" s="59">
        <v>99999999</v>
      </c>
      <c r="C43" s="59">
        <v>0</v>
      </c>
      <c r="I43" s="59">
        <f t="shared" si="3"/>
        <v>1433.33</v>
      </c>
      <c r="J43" s="59">
        <v>1638.07</v>
      </c>
      <c r="K43" s="59">
        <v>58.38</v>
      </c>
    </row>
    <row r="44" spans="1:11" ht="12">
      <c r="A44" s="59"/>
      <c r="B44" s="59"/>
      <c r="C44" s="59"/>
      <c r="I44" s="59">
        <f t="shared" si="3"/>
        <v>1638.08</v>
      </c>
      <c r="J44" s="59">
        <v>1699.88</v>
      </c>
      <c r="K44" s="59">
        <v>50.12</v>
      </c>
    </row>
    <row r="45" spans="1:11" ht="12">
      <c r="A45" s="59"/>
      <c r="B45" s="59"/>
      <c r="C45" s="59"/>
      <c r="I45" s="59">
        <f t="shared" si="3"/>
        <v>1699.89</v>
      </c>
      <c r="J45" s="59">
        <v>99999999</v>
      </c>
      <c r="K45" s="59">
        <v>0</v>
      </c>
    </row>
    <row r="46" ht="12">
      <c r="B46" s="60"/>
    </row>
    <row r="48" ht="12">
      <c r="B48" s="60"/>
    </row>
    <row r="50" ht="12">
      <c r="B50" s="60"/>
    </row>
    <row r="52" ht="12">
      <c r="B52" s="60"/>
    </row>
    <row r="54" ht="12">
      <c r="B54" s="60"/>
    </row>
    <row r="56" ht="12">
      <c r="B56" s="60"/>
    </row>
    <row r="57" ht="12">
      <c r="B57" s="60"/>
    </row>
    <row r="58" ht="12">
      <c r="B58" s="60"/>
    </row>
  </sheetData>
  <sheetProtection/>
  <mergeCells count="8">
    <mergeCell ref="I3:I4"/>
    <mergeCell ref="J3:J4"/>
    <mergeCell ref="K3:K4"/>
    <mergeCell ref="L3:L4"/>
    <mergeCell ref="A3:A4"/>
    <mergeCell ref="B3:B4"/>
    <mergeCell ref="C3:C4"/>
    <mergeCell ref="D3:D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A6" sqref="A6"/>
    </sheetView>
  </sheetViews>
  <sheetFormatPr defaultColWidth="0" defaultRowHeight="0" customHeight="1" zeroHeight="1"/>
  <cols>
    <col min="1" max="1" width="7.8515625" style="11" customWidth="1"/>
    <col min="2" max="2" width="30.00390625" style="11" customWidth="1"/>
    <col min="3" max="3" width="12.00390625" style="11" customWidth="1"/>
    <col min="4" max="4" width="7.8515625" style="11" bestFit="1" customWidth="1"/>
    <col min="5" max="5" width="6.00390625" style="11" customWidth="1"/>
    <col min="6" max="7" width="7.7109375" style="11" customWidth="1"/>
    <col min="8" max="8" width="7.00390625" style="11" customWidth="1"/>
    <col min="9" max="9" width="11.421875" style="11" customWidth="1"/>
    <col min="10" max="10" width="9.28125" style="11" bestFit="1" customWidth="1"/>
    <col min="11" max="12" width="11.421875" style="11" customWidth="1"/>
    <col min="13" max="13" width="23.140625" style="11" customWidth="1"/>
    <col min="14" max="15" width="11.421875" style="11" customWidth="1"/>
    <col min="16" max="16384" width="0" style="11" hidden="1" customWidth="1"/>
  </cols>
  <sheetData>
    <row r="1" ht="15">
      <c r="C1" s="35">
        <f>+Instrucciones!A21</f>
        <v>0</v>
      </c>
    </row>
    <row r="2" spans="3:4" ht="15">
      <c r="C2" s="35" t="s">
        <v>62</v>
      </c>
      <c r="D2" s="35">
        <f>+Instrucciones!A24</f>
        <v>0</v>
      </c>
    </row>
    <row r="3" spans="3:5" ht="15">
      <c r="C3" s="35" t="s">
        <v>63</v>
      </c>
      <c r="E3" s="35">
        <f>+Instrucciones!A27</f>
        <v>0</v>
      </c>
    </row>
    <row r="4" spans="1:15" ht="15">
      <c r="A4" s="35" t="s">
        <v>97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">
      <c r="A6" s="36" t="s">
        <v>74</v>
      </c>
      <c r="B6" s="36"/>
      <c r="C6" s="37">
        <f>+Aguinaldo!C6</f>
        <v>41274</v>
      </c>
      <c r="D6" s="36"/>
      <c r="E6" s="36" t="str">
        <f>+'Cálculo ISR Aguinaldo'!$I$1</f>
        <v>Salario mínimo de la zona:</v>
      </c>
      <c r="F6" s="36"/>
      <c r="G6" s="36"/>
      <c r="H6" s="36"/>
      <c r="I6" s="36"/>
      <c r="J6" s="72">
        <f>+'Cálculo ISR Aguinaldo'!$K$1</f>
        <v>61.38</v>
      </c>
      <c r="K6" s="36"/>
      <c r="L6" s="36"/>
      <c r="M6" s="36"/>
      <c r="N6" s="36"/>
      <c r="O6" s="36"/>
    </row>
    <row r="7" spans="1:15" ht="15">
      <c r="A7" s="36" t="s">
        <v>75</v>
      </c>
      <c r="B7" s="36"/>
      <c r="C7" s="65">
        <v>0.25</v>
      </c>
      <c r="D7" s="63"/>
      <c r="E7" s="36" t="s">
        <v>64</v>
      </c>
      <c r="F7" s="36"/>
      <c r="G7" s="36"/>
      <c r="H7" s="36"/>
      <c r="I7" s="36"/>
      <c r="J7" s="69">
        <f>+Aguinaldo!J7</f>
        <v>365</v>
      </c>
      <c r="K7" s="36"/>
      <c r="L7" s="36"/>
      <c r="M7" s="36"/>
      <c r="N7" s="36"/>
      <c r="O7" s="36"/>
    </row>
    <row r="8" spans="1:15" ht="15">
      <c r="A8" s="36" t="s">
        <v>0</v>
      </c>
      <c r="B8" s="36"/>
      <c r="C8" s="37">
        <f>+Aguinaldo!C8</f>
        <v>41639</v>
      </c>
      <c r="D8" s="38"/>
      <c r="E8" s="36"/>
      <c r="F8" s="36"/>
      <c r="G8" s="36"/>
      <c r="I8" s="36"/>
      <c r="J8" s="64"/>
      <c r="K8" s="64"/>
      <c r="L8" s="64"/>
      <c r="M8" s="36"/>
      <c r="N8" s="36"/>
      <c r="O8" s="36"/>
    </row>
    <row r="9" spans="1:15" ht="90.75" thickBot="1">
      <c r="A9" s="39" t="s">
        <v>2</v>
      </c>
      <c r="B9" s="39" t="s">
        <v>3</v>
      </c>
      <c r="C9" s="39" t="s">
        <v>4</v>
      </c>
      <c r="D9" s="39" t="s">
        <v>5</v>
      </c>
      <c r="E9" s="39" t="s">
        <v>6</v>
      </c>
      <c r="F9" s="39" t="s">
        <v>7</v>
      </c>
      <c r="G9" s="39" t="s">
        <v>80</v>
      </c>
      <c r="H9" s="39" t="s">
        <v>76</v>
      </c>
      <c r="I9" s="39" t="s">
        <v>83</v>
      </c>
      <c r="J9" s="39" t="s">
        <v>84</v>
      </c>
      <c r="K9" s="39" t="s">
        <v>85</v>
      </c>
      <c r="L9" s="39" t="s">
        <v>86</v>
      </c>
      <c r="M9" s="39" t="s">
        <v>12</v>
      </c>
      <c r="N9" s="36"/>
      <c r="O9" s="36"/>
    </row>
    <row r="10" spans="1:15" ht="24.75" customHeight="1" hidden="1">
      <c r="A10" s="43" t="s">
        <v>81</v>
      </c>
      <c r="B10" s="40" t="s">
        <v>87</v>
      </c>
      <c r="C10" s="41">
        <f>+Aguinaldo!C10</f>
        <v>41148</v>
      </c>
      <c r="D10" s="42">
        <v>200</v>
      </c>
      <c r="E10" s="43">
        <v>0</v>
      </c>
      <c r="F10" s="44">
        <f aca="true" t="shared" si="0" ref="F10:F19">IF($C$8-C10&gt;$J$7,$J$7-E10,$C$8-C10-E10+1)</f>
        <v>365</v>
      </c>
      <c r="G10" s="44">
        <f>($C$8-C10)/365</f>
        <v>1.3452054794520547</v>
      </c>
      <c r="H10" s="45">
        <f>VLOOKUP(G10,$B$44:$D450,3)/$J$7*F10</f>
        <v>8</v>
      </c>
      <c r="I10" s="46">
        <f>D10*H10</f>
        <v>1600</v>
      </c>
      <c r="J10" s="47">
        <f>+I10*$C$7</f>
        <v>400</v>
      </c>
      <c r="K10" s="73"/>
      <c r="L10" s="48">
        <f>+I10+J10-K10</f>
        <v>2000</v>
      </c>
      <c r="M10" s="49"/>
      <c r="N10" s="36"/>
      <c r="O10" s="36"/>
    </row>
    <row r="11" spans="1:15" ht="24.75" customHeight="1">
      <c r="A11" s="51">
        <v>1</v>
      </c>
      <c r="B11" s="50" t="str">
        <f>+Aguinaldo!B10</f>
        <v>Gómez Medina Brenda</v>
      </c>
      <c r="C11" s="76">
        <v>38313</v>
      </c>
      <c r="D11" s="77">
        <v>60</v>
      </c>
      <c r="E11" s="51">
        <v>0</v>
      </c>
      <c r="F11" s="44">
        <f t="shared" si="0"/>
        <v>365</v>
      </c>
      <c r="G11" s="44">
        <f>($C$8-C11)/365</f>
        <v>9.112328767123287</v>
      </c>
      <c r="H11" s="47">
        <f>VLOOKUP(G11,$B$44:$D451,3)/$J$7*F11</f>
        <v>16</v>
      </c>
      <c r="I11" s="46">
        <f>D11*H11</f>
        <v>960</v>
      </c>
      <c r="J11" s="47">
        <f>+I11*$C$7</f>
        <v>240</v>
      </c>
      <c r="K11" s="74">
        <f>+'Cálculo ISR Vacaciones'!AE9</f>
        <v>-31.762</v>
      </c>
      <c r="L11" s="48">
        <f>+I11+J11-K11</f>
        <v>1231.762</v>
      </c>
      <c r="M11" s="52"/>
      <c r="N11" s="36"/>
      <c r="O11" s="36"/>
    </row>
    <row r="12" spans="1:15" ht="24.75" customHeight="1">
      <c r="A12" s="70">
        <v>2</v>
      </c>
      <c r="B12" s="50" t="str">
        <f>+Aguinaldo!B12</f>
        <v>Martínez Esquivel José Francisco</v>
      </c>
      <c r="C12" s="76" t="e">
        <f>+Aguinaldo!#REF!</f>
        <v>#REF!</v>
      </c>
      <c r="D12" s="77"/>
      <c r="E12" s="51">
        <v>0</v>
      </c>
      <c r="F12" s="44" t="e">
        <f t="shared" si="0"/>
        <v>#REF!</v>
      </c>
      <c r="G12" s="44" t="e">
        <f aca="true" t="shared" si="1" ref="G12:G19">TRUNC(($C$8-C12)/365,0)</f>
        <v>#REF!</v>
      </c>
      <c r="H12" s="47" t="e">
        <f>VLOOKUP(G12,$B$44:$D452,3)/$J$7*F12</f>
        <v>#REF!</v>
      </c>
      <c r="I12" s="46" t="e">
        <f aca="true" t="shared" si="2" ref="I12:I40">D12*H12</f>
        <v>#REF!</v>
      </c>
      <c r="J12" s="47" t="e">
        <f aca="true" t="shared" si="3" ref="J12:J40">+I12*$C$7</f>
        <v>#REF!</v>
      </c>
      <c r="K12" s="74" t="e">
        <f>+'Cálculo ISR Vacaciones'!AE10</f>
        <v>#REF!</v>
      </c>
      <c r="L12" s="48" t="e">
        <f aca="true" t="shared" si="4" ref="L12:L40">+I12+J12-K12</f>
        <v>#REF!</v>
      </c>
      <c r="M12" s="52"/>
      <c r="N12" s="36"/>
      <c r="O12" s="36"/>
    </row>
    <row r="13" spans="1:15" ht="24.75" customHeight="1">
      <c r="A13" s="51">
        <v>3</v>
      </c>
      <c r="B13" s="50" t="e">
        <f>+Aguinaldo!#REF!</f>
        <v>#REF!</v>
      </c>
      <c r="C13" s="76">
        <f>+Aguinaldo!C13</f>
        <v>41030</v>
      </c>
      <c r="D13" s="77"/>
      <c r="E13" s="51">
        <v>0</v>
      </c>
      <c r="F13" s="44">
        <f t="shared" si="0"/>
        <v>365</v>
      </c>
      <c r="G13" s="44">
        <f t="shared" si="1"/>
        <v>1</v>
      </c>
      <c r="H13" s="47">
        <f>VLOOKUP(G13,$B$44:$D453,3)/$J$7*F13</f>
        <v>5.999999999999999</v>
      </c>
      <c r="I13" s="46">
        <f t="shared" si="2"/>
        <v>0</v>
      </c>
      <c r="J13" s="47">
        <f t="shared" si="3"/>
        <v>0</v>
      </c>
      <c r="K13" s="74" t="e">
        <f>+'Cálculo ISR Vacaciones'!AE11</f>
        <v>#N/A</v>
      </c>
      <c r="L13" s="48" t="e">
        <f t="shared" si="4"/>
        <v>#N/A</v>
      </c>
      <c r="M13" s="52"/>
      <c r="N13" s="36"/>
      <c r="O13" s="36"/>
    </row>
    <row r="14" spans="1:13" ht="19.5" customHeight="1">
      <c r="A14" s="70">
        <v>4</v>
      </c>
      <c r="B14" s="71" t="str">
        <f>+Aguinaldo!B13</f>
        <v>Pedroza Ortiz Juan</v>
      </c>
      <c r="C14" s="76">
        <f>+Aguinaldo!C14</f>
        <v>41053</v>
      </c>
      <c r="D14" s="77"/>
      <c r="E14" s="51">
        <v>0</v>
      </c>
      <c r="F14" s="44">
        <f t="shared" si="0"/>
        <v>365</v>
      </c>
      <c r="G14" s="44">
        <f t="shared" si="1"/>
        <v>1</v>
      </c>
      <c r="H14" s="47">
        <f>VLOOKUP(G14,$B$44:$D454,3)/$J$7*F14</f>
        <v>5.999999999999999</v>
      </c>
      <c r="I14" s="46">
        <f t="shared" si="2"/>
        <v>0</v>
      </c>
      <c r="J14" s="47">
        <f t="shared" si="3"/>
        <v>0</v>
      </c>
      <c r="K14" s="74" t="e">
        <f>+'Cálculo ISR Vacaciones'!AE12</f>
        <v>#N/A</v>
      </c>
      <c r="L14" s="48" t="e">
        <f t="shared" si="4"/>
        <v>#N/A</v>
      </c>
      <c r="M14" s="52"/>
    </row>
    <row r="15" spans="1:13" ht="19.5" customHeight="1">
      <c r="A15" s="51">
        <v>5</v>
      </c>
      <c r="B15" s="71" t="str">
        <f>+Aguinaldo!B14</f>
        <v>Rosas Méndez Claudio Pascal</v>
      </c>
      <c r="C15" s="76">
        <f>+Aguinaldo!C15</f>
        <v>0</v>
      </c>
      <c r="D15" s="77"/>
      <c r="E15" s="51">
        <v>0</v>
      </c>
      <c r="F15" s="44">
        <f t="shared" si="0"/>
        <v>365</v>
      </c>
      <c r="G15" s="44">
        <f t="shared" si="1"/>
        <v>114</v>
      </c>
      <c r="H15" s="47">
        <f>VLOOKUP(G15,$B$44:$D455,3)/$J$7*F15</f>
        <v>18</v>
      </c>
      <c r="I15" s="46">
        <f t="shared" si="2"/>
        <v>0</v>
      </c>
      <c r="J15" s="47">
        <f t="shared" si="3"/>
        <v>0</v>
      </c>
      <c r="K15" s="74" t="e">
        <f>+'Cálculo ISR Vacaciones'!AE13</f>
        <v>#N/A</v>
      </c>
      <c r="L15" s="48" t="e">
        <f t="shared" si="4"/>
        <v>#N/A</v>
      </c>
      <c r="M15" s="52"/>
    </row>
    <row r="16" spans="1:13" ht="19.5" customHeight="1">
      <c r="A16" s="70">
        <v>6</v>
      </c>
      <c r="B16" s="71">
        <f>+Aguinaldo!B15</f>
        <v>0</v>
      </c>
      <c r="C16" s="76">
        <f>+Aguinaldo!C16</f>
        <v>0</v>
      </c>
      <c r="D16" s="77"/>
      <c r="E16" s="51">
        <v>0</v>
      </c>
      <c r="F16" s="44">
        <f t="shared" si="0"/>
        <v>365</v>
      </c>
      <c r="G16" s="44">
        <f t="shared" si="1"/>
        <v>114</v>
      </c>
      <c r="H16" s="47">
        <f>VLOOKUP(G16,$B$44:$D456,3)/$J$7*F16</f>
        <v>18</v>
      </c>
      <c r="I16" s="46">
        <f t="shared" si="2"/>
        <v>0</v>
      </c>
      <c r="J16" s="47">
        <f t="shared" si="3"/>
        <v>0</v>
      </c>
      <c r="K16" s="74" t="e">
        <f>+'Cálculo ISR Vacaciones'!AE14</f>
        <v>#N/A</v>
      </c>
      <c r="L16" s="48" t="e">
        <f t="shared" si="4"/>
        <v>#N/A</v>
      </c>
      <c r="M16" s="52"/>
    </row>
    <row r="17" spans="1:13" ht="19.5" customHeight="1">
      <c r="A17" s="51">
        <v>7</v>
      </c>
      <c r="B17" s="71">
        <f>+Aguinaldo!B16</f>
        <v>0</v>
      </c>
      <c r="C17" s="76">
        <f>+Aguinaldo!C17</f>
        <v>0</v>
      </c>
      <c r="D17" s="77"/>
      <c r="E17" s="51">
        <v>0</v>
      </c>
      <c r="F17" s="44">
        <f t="shared" si="0"/>
        <v>365</v>
      </c>
      <c r="G17" s="44">
        <f t="shared" si="1"/>
        <v>114</v>
      </c>
      <c r="H17" s="47">
        <f>VLOOKUP(G17,$B$44:$D457,3)/$J$7*F17</f>
        <v>18</v>
      </c>
      <c r="I17" s="46">
        <f t="shared" si="2"/>
        <v>0</v>
      </c>
      <c r="J17" s="47">
        <f t="shared" si="3"/>
        <v>0</v>
      </c>
      <c r="K17" s="74" t="e">
        <f>+'Cálculo ISR Vacaciones'!AE15</f>
        <v>#N/A</v>
      </c>
      <c r="L17" s="48" t="e">
        <f t="shared" si="4"/>
        <v>#N/A</v>
      </c>
      <c r="M17" s="52"/>
    </row>
    <row r="18" spans="1:13" ht="19.5" customHeight="1">
      <c r="A18" s="70">
        <v>8</v>
      </c>
      <c r="B18" s="71">
        <f>+Aguinaldo!B17</f>
        <v>0</v>
      </c>
      <c r="C18" s="76">
        <f>+Aguinaldo!C19</f>
        <v>0</v>
      </c>
      <c r="D18" s="77"/>
      <c r="E18" s="51">
        <v>0</v>
      </c>
      <c r="F18" s="44">
        <f t="shared" si="0"/>
        <v>365</v>
      </c>
      <c r="G18" s="44">
        <f t="shared" si="1"/>
        <v>114</v>
      </c>
      <c r="H18" s="47">
        <f>VLOOKUP(G18,$B$44:$D458,3)/$J$7*F18</f>
        <v>18</v>
      </c>
      <c r="I18" s="46">
        <f t="shared" si="2"/>
        <v>0</v>
      </c>
      <c r="J18" s="47">
        <f t="shared" si="3"/>
        <v>0</v>
      </c>
      <c r="K18" s="74" t="e">
        <f>+'Cálculo ISR Vacaciones'!AE16</f>
        <v>#N/A</v>
      </c>
      <c r="L18" s="48" t="e">
        <f t="shared" si="4"/>
        <v>#N/A</v>
      </c>
      <c r="M18" s="52"/>
    </row>
    <row r="19" spans="1:13" ht="19.5" customHeight="1">
      <c r="A19" s="51">
        <v>9</v>
      </c>
      <c r="B19" s="71">
        <f>+Aguinaldo!B19</f>
        <v>0</v>
      </c>
      <c r="C19" s="76">
        <f>+Aguinaldo!C21</f>
        <v>0</v>
      </c>
      <c r="D19" s="77"/>
      <c r="E19" s="51">
        <v>0</v>
      </c>
      <c r="F19" s="44">
        <f t="shared" si="0"/>
        <v>365</v>
      </c>
      <c r="G19" s="44">
        <f t="shared" si="1"/>
        <v>114</v>
      </c>
      <c r="H19" s="47">
        <f>VLOOKUP(G19,$B$44:$D459,3)/$J$7*F19</f>
        <v>18</v>
      </c>
      <c r="I19" s="46">
        <f t="shared" si="2"/>
        <v>0</v>
      </c>
      <c r="J19" s="47">
        <f t="shared" si="3"/>
        <v>0</v>
      </c>
      <c r="K19" s="74" t="e">
        <f>+'Cálculo ISR Vacaciones'!AE17</f>
        <v>#N/A</v>
      </c>
      <c r="L19" s="48" t="e">
        <f t="shared" si="4"/>
        <v>#N/A</v>
      </c>
      <c r="M19" s="52"/>
    </row>
    <row r="20" spans="1:13" ht="19.5" customHeight="1">
      <c r="A20" s="70">
        <v>10</v>
      </c>
      <c r="B20" s="71">
        <f>+Aguinaldo!B21</f>
        <v>0</v>
      </c>
      <c r="C20" s="76">
        <f>+Aguinaldo!C22</f>
        <v>0</v>
      </c>
      <c r="D20" s="77"/>
      <c r="E20" s="51">
        <v>0</v>
      </c>
      <c r="F20" s="44">
        <f aca="true" t="shared" si="5" ref="F20:F39">IF($C$8-C20&gt;$J$7,$J$7-E20,$C$8-C20-E20+1)</f>
        <v>365</v>
      </c>
      <c r="G20" s="44">
        <f aca="true" t="shared" si="6" ref="G20:G39">TRUNC(($C$8-C20)/365,0)</f>
        <v>114</v>
      </c>
      <c r="H20" s="47">
        <f>VLOOKUP(G20,$B$44:$D460,3)/$J$7*F20</f>
        <v>18</v>
      </c>
      <c r="I20" s="46">
        <f t="shared" si="2"/>
        <v>0</v>
      </c>
      <c r="J20" s="47">
        <f t="shared" si="3"/>
        <v>0</v>
      </c>
      <c r="K20" s="74" t="e">
        <f>+'Cálculo ISR Vacaciones'!AE18</f>
        <v>#N/A</v>
      </c>
      <c r="L20" s="48" t="e">
        <f t="shared" si="4"/>
        <v>#N/A</v>
      </c>
      <c r="M20" s="52"/>
    </row>
    <row r="21" spans="1:13" ht="19.5" customHeight="1">
      <c r="A21" s="51">
        <v>11</v>
      </c>
      <c r="B21" s="71">
        <f>+Aguinaldo!B22</f>
        <v>0</v>
      </c>
      <c r="C21" s="76">
        <f>+Aguinaldo!C23</f>
        <v>0</v>
      </c>
      <c r="D21" s="77"/>
      <c r="E21" s="51">
        <v>0</v>
      </c>
      <c r="F21" s="44">
        <f t="shared" si="5"/>
        <v>365</v>
      </c>
      <c r="G21" s="44">
        <f t="shared" si="6"/>
        <v>114</v>
      </c>
      <c r="H21" s="47">
        <f>VLOOKUP(G21,$B$44:$D461,3)/$J$7*F21</f>
        <v>18</v>
      </c>
      <c r="I21" s="46">
        <f t="shared" si="2"/>
        <v>0</v>
      </c>
      <c r="J21" s="47">
        <f t="shared" si="3"/>
        <v>0</v>
      </c>
      <c r="K21" s="74" t="e">
        <f>+'Cálculo ISR Vacaciones'!AE19</f>
        <v>#N/A</v>
      </c>
      <c r="L21" s="48" t="e">
        <f t="shared" si="4"/>
        <v>#N/A</v>
      </c>
      <c r="M21" s="52"/>
    </row>
    <row r="22" spans="1:13" ht="19.5" customHeight="1">
      <c r="A22" s="70">
        <v>12</v>
      </c>
      <c r="B22" s="71">
        <f>+Aguinaldo!B23</f>
        <v>0</v>
      </c>
      <c r="C22" s="76">
        <f>+Aguinaldo!C24</f>
        <v>0</v>
      </c>
      <c r="D22" s="77"/>
      <c r="E22" s="51">
        <v>0</v>
      </c>
      <c r="F22" s="44">
        <f t="shared" si="5"/>
        <v>365</v>
      </c>
      <c r="G22" s="44">
        <f t="shared" si="6"/>
        <v>114</v>
      </c>
      <c r="H22" s="47">
        <f>VLOOKUP(G22,$B$44:$D462,3)/$J$7*F22</f>
        <v>18</v>
      </c>
      <c r="I22" s="46">
        <f t="shared" si="2"/>
        <v>0</v>
      </c>
      <c r="J22" s="47">
        <f t="shared" si="3"/>
        <v>0</v>
      </c>
      <c r="K22" s="74" t="e">
        <f>+'Cálculo ISR Vacaciones'!AE20</f>
        <v>#N/A</v>
      </c>
      <c r="L22" s="48" t="e">
        <f t="shared" si="4"/>
        <v>#N/A</v>
      </c>
      <c r="M22" s="52"/>
    </row>
    <row r="23" spans="1:13" ht="19.5" customHeight="1">
      <c r="A23" s="51">
        <v>13</v>
      </c>
      <c r="B23" s="71">
        <f>+Aguinaldo!B24</f>
        <v>0</v>
      </c>
      <c r="C23" s="76">
        <f>+Aguinaldo!C26</f>
        <v>0</v>
      </c>
      <c r="D23" s="77"/>
      <c r="E23" s="51">
        <v>0</v>
      </c>
      <c r="F23" s="44">
        <f t="shared" si="5"/>
        <v>365</v>
      </c>
      <c r="G23" s="44">
        <f t="shared" si="6"/>
        <v>114</v>
      </c>
      <c r="H23" s="47">
        <f>VLOOKUP(G23,$B$44:$D463,3)/$J$7*F23</f>
        <v>18</v>
      </c>
      <c r="I23" s="46">
        <f t="shared" si="2"/>
        <v>0</v>
      </c>
      <c r="J23" s="47">
        <f t="shared" si="3"/>
        <v>0</v>
      </c>
      <c r="K23" s="74" t="e">
        <f>+'Cálculo ISR Vacaciones'!AE21</f>
        <v>#N/A</v>
      </c>
      <c r="L23" s="48" t="e">
        <f t="shared" si="4"/>
        <v>#N/A</v>
      </c>
      <c r="M23" s="52"/>
    </row>
    <row r="24" spans="1:13" ht="19.5" customHeight="1">
      <c r="A24" s="70">
        <v>14</v>
      </c>
      <c r="B24" s="71">
        <f>+Aguinaldo!B26</f>
        <v>0</v>
      </c>
      <c r="C24" s="76">
        <f>+Aguinaldo!C27</f>
        <v>0</v>
      </c>
      <c r="D24" s="77"/>
      <c r="E24" s="51">
        <v>0</v>
      </c>
      <c r="F24" s="44">
        <f t="shared" si="5"/>
        <v>365</v>
      </c>
      <c r="G24" s="44">
        <f t="shared" si="6"/>
        <v>114</v>
      </c>
      <c r="H24" s="47">
        <f>VLOOKUP(G24,$B$44:$D464,3)/$J$7*F24</f>
        <v>18</v>
      </c>
      <c r="I24" s="46">
        <f t="shared" si="2"/>
        <v>0</v>
      </c>
      <c r="J24" s="47">
        <f t="shared" si="3"/>
        <v>0</v>
      </c>
      <c r="K24" s="74" t="e">
        <f>+'Cálculo ISR Vacaciones'!AE22</f>
        <v>#N/A</v>
      </c>
      <c r="L24" s="48" t="e">
        <f t="shared" si="4"/>
        <v>#N/A</v>
      </c>
      <c r="M24" s="52"/>
    </row>
    <row r="25" spans="1:13" ht="19.5" customHeight="1">
      <c r="A25" s="51">
        <v>15</v>
      </c>
      <c r="B25" s="71">
        <f>+Aguinaldo!B27</f>
        <v>0</v>
      </c>
      <c r="C25" s="76">
        <f>+Aguinaldo!C28</f>
        <v>0</v>
      </c>
      <c r="D25" s="77"/>
      <c r="E25" s="51">
        <v>0</v>
      </c>
      <c r="F25" s="44">
        <f t="shared" si="5"/>
        <v>365</v>
      </c>
      <c r="G25" s="44">
        <f t="shared" si="6"/>
        <v>114</v>
      </c>
      <c r="H25" s="47">
        <f>VLOOKUP(G25,$B$44:$D465,3)/$J$7*F25</f>
        <v>18</v>
      </c>
      <c r="I25" s="46">
        <f t="shared" si="2"/>
        <v>0</v>
      </c>
      <c r="J25" s="47">
        <f t="shared" si="3"/>
        <v>0</v>
      </c>
      <c r="K25" s="74" t="e">
        <f>+'Cálculo ISR Vacaciones'!AE23</f>
        <v>#N/A</v>
      </c>
      <c r="L25" s="48" t="e">
        <f t="shared" si="4"/>
        <v>#N/A</v>
      </c>
      <c r="M25" s="52"/>
    </row>
    <row r="26" spans="1:13" ht="19.5" customHeight="1">
      <c r="A26" s="70">
        <v>16</v>
      </c>
      <c r="B26" s="71">
        <f>+Aguinaldo!B28</f>
        <v>0</v>
      </c>
      <c r="C26" s="76">
        <f>+Aguinaldo!C32</f>
        <v>0</v>
      </c>
      <c r="D26" s="77"/>
      <c r="E26" s="51">
        <v>0</v>
      </c>
      <c r="F26" s="44">
        <f t="shared" si="5"/>
        <v>365</v>
      </c>
      <c r="G26" s="44">
        <f t="shared" si="6"/>
        <v>114</v>
      </c>
      <c r="H26" s="47">
        <f>VLOOKUP(G26,$B$44:$D466,3)/$J$7*F26</f>
        <v>18</v>
      </c>
      <c r="I26" s="46">
        <f t="shared" si="2"/>
        <v>0</v>
      </c>
      <c r="J26" s="47">
        <f t="shared" si="3"/>
        <v>0</v>
      </c>
      <c r="K26" s="74" t="e">
        <f>+'Cálculo ISR Vacaciones'!AE24</f>
        <v>#N/A</v>
      </c>
      <c r="L26" s="48" t="e">
        <f t="shared" si="4"/>
        <v>#N/A</v>
      </c>
      <c r="M26" s="52"/>
    </row>
    <row r="27" spans="1:13" ht="19.5" customHeight="1">
      <c r="A27" s="51">
        <v>17</v>
      </c>
      <c r="B27" s="71">
        <f>+Aguinaldo!B32</f>
        <v>0</v>
      </c>
      <c r="C27" s="76">
        <f>+Aguinaldo!C33</f>
        <v>0</v>
      </c>
      <c r="D27" s="77"/>
      <c r="E27" s="51">
        <v>0</v>
      </c>
      <c r="F27" s="44">
        <f t="shared" si="5"/>
        <v>365</v>
      </c>
      <c r="G27" s="44">
        <f t="shared" si="6"/>
        <v>114</v>
      </c>
      <c r="H27" s="47">
        <f>VLOOKUP(G27,$B$44:$D467,3)/$J$7*F27</f>
        <v>18</v>
      </c>
      <c r="I27" s="46">
        <f t="shared" si="2"/>
        <v>0</v>
      </c>
      <c r="J27" s="47">
        <f t="shared" si="3"/>
        <v>0</v>
      </c>
      <c r="K27" s="74" t="e">
        <f>+'Cálculo ISR Vacaciones'!AE25</f>
        <v>#N/A</v>
      </c>
      <c r="L27" s="48" t="e">
        <f t="shared" si="4"/>
        <v>#N/A</v>
      </c>
      <c r="M27" s="52"/>
    </row>
    <row r="28" spans="1:13" ht="19.5" customHeight="1">
      <c r="A28" s="70">
        <v>18</v>
      </c>
      <c r="B28" s="71">
        <f>+Aguinaldo!B33</f>
        <v>0</v>
      </c>
      <c r="C28" s="76">
        <f>+Aguinaldo!C34</f>
        <v>0</v>
      </c>
      <c r="D28" s="77"/>
      <c r="E28" s="51">
        <v>0</v>
      </c>
      <c r="F28" s="44">
        <f t="shared" si="5"/>
        <v>365</v>
      </c>
      <c r="G28" s="44">
        <f t="shared" si="6"/>
        <v>114</v>
      </c>
      <c r="H28" s="47">
        <f>VLOOKUP(G28,$B$44:$D468,3)/$J$7*F28</f>
        <v>18</v>
      </c>
      <c r="I28" s="46">
        <f t="shared" si="2"/>
        <v>0</v>
      </c>
      <c r="J28" s="47">
        <f t="shared" si="3"/>
        <v>0</v>
      </c>
      <c r="K28" s="74" t="e">
        <f>+'Cálculo ISR Vacaciones'!AE26</f>
        <v>#N/A</v>
      </c>
      <c r="L28" s="48" t="e">
        <f t="shared" si="4"/>
        <v>#N/A</v>
      </c>
      <c r="M28" s="52"/>
    </row>
    <row r="29" spans="1:13" ht="19.5" customHeight="1">
      <c r="A29" s="51">
        <v>19</v>
      </c>
      <c r="B29" s="71">
        <f>+Aguinaldo!B34</f>
        <v>0</v>
      </c>
      <c r="C29" s="76">
        <f>+Aguinaldo!C35</f>
        <v>0</v>
      </c>
      <c r="D29" s="77"/>
      <c r="E29" s="51">
        <v>0</v>
      </c>
      <c r="F29" s="44">
        <f t="shared" si="5"/>
        <v>365</v>
      </c>
      <c r="G29" s="44">
        <f t="shared" si="6"/>
        <v>114</v>
      </c>
      <c r="H29" s="47">
        <f>VLOOKUP(G29,$B$44:$D469,3)/$J$7*F29</f>
        <v>18</v>
      </c>
      <c r="I29" s="46">
        <f t="shared" si="2"/>
        <v>0</v>
      </c>
      <c r="J29" s="47">
        <f t="shared" si="3"/>
        <v>0</v>
      </c>
      <c r="K29" s="74" t="e">
        <f>+'Cálculo ISR Vacaciones'!AE27</f>
        <v>#N/A</v>
      </c>
      <c r="L29" s="48" t="e">
        <f t="shared" si="4"/>
        <v>#N/A</v>
      </c>
      <c r="M29" s="52"/>
    </row>
    <row r="30" spans="1:13" ht="19.5" customHeight="1">
      <c r="A30" s="70">
        <v>20</v>
      </c>
      <c r="B30" s="71">
        <f>+Aguinaldo!B35</f>
        <v>0</v>
      </c>
      <c r="C30" s="76">
        <f>+Aguinaldo!C36</f>
        <v>0</v>
      </c>
      <c r="D30" s="77"/>
      <c r="E30" s="51">
        <v>0</v>
      </c>
      <c r="F30" s="44">
        <f t="shared" si="5"/>
        <v>365</v>
      </c>
      <c r="G30" s="44">
        <f t="shared" si="6"/>
        <v>114</v>
      </c>
      <c r="H30" s="47">
        <f>VLOOKUP(G30,$B$44:$D470,3)/$J$7*F30</f>
        <v>18</v>
      </c>
      <c r="I30" s="46">
        <f t="shared" si="2"/>
        <v>0</v>
      </c>
      <c r="J30" s="47">
        <f t="shared" si="3"/>
        <v>0</v>
      </c>
      <c r="K30" s="74" t="e">
        <f>+'Cálculo ISR Vacaciones'!AE28</f>
        <v>#N/A</v>
      </c>
      <c r="L30" s="48" t="e">
        <f t="shared" si="4"/>
        <v>#N/A</v>
      </c>
      <c r="M30" s="52"/>
    </row>
    <row r="31" spans="1:13" ht="19.5" customHeight="1">
      <c r="A31" s="51">
        <v>21</v>
      </c>
      <c r="B31" s="71">
        <f>+Aguinaldo!B36</f>
        <v>0</v>
      </c>
      <c r="C31" s="76">
        <f>+Aguinaldo!C38</f>
        <v>0</v>
      </c>
      <c r="D31" s="77"/>
      <c r="E31" s="51">
        <v>0</v>
      </c>
      <c r="F31" s="44">
        <f t="shared" si="5"/>
        <v>365</v>
      </c>
      <c r="G31" s="44">
        <f t="shared" si="6"/>
        <v>114</v>
      </c>
      <c r="H31" s="47">
        <f>VLOOKUP(G31,$B$44:$D471,3)/$J$7*F31</f>
        <v>18</v>
      </c>
      <c r="I31" s="46">
        <f t="shared" si="2"/>
        <v>0</v>
      </c>
      <c r="J31" s="47">
        <f t="shared" si="3"/>
        <v>0</v>
      </c>
      <c r="K31" s="74" t="e">
        <f>+'Cálculo ISR Vacaciones'!AE29</f>
        <v>#N/A</v>
      </c>
      <c r="L31" s="48" t="e">
        <f t="shared" si="4"/>
        <v>#N/A</v>
      </c>
      <c r="M31" s="52"/>
    </row>
    <row r="32" spans="1:13" ht="19.5" customHeight="1">
      <c r="A32" s="70">
        <v>22</v>
      </c>
      <c r="B32" s="71">
        <f>+Aguinaldo!B38</f>
        <v>0</v>
      </c>
      <c r="C32" s="76">
        <f>+Aguinaldo!C39</f>
        <v>0</v>
      </c>
      <c r="D32" s="77"/>
      <c r="E32" s="51">
        <v>0</v>
      </c>
      <c r="F32" s="44">
        <f t="shared" si="5"/>
        <v>365</v>
      </c>
      <c r="G32" s="44">
        <f t="shared" si="6"/>
        <v>114</v>
      </c>
      <c r="H32" s="47">
        <f>VLOOKUP(G32,$B$44:$D472,3)/$J$7*F32</f>
        <v>18</v>
      </c>
      <c r="I32" s="46">
        <f t="shared" si="2"/>
        <v>0</v>
      </c>
      <c r="J32" s="47">
        <f t="shared" si="3"/>
        <v>0</v>
      </c>
      <c r="K32" s="74" t="e">
        <f>+'Cálculo ISR Vacaciones'!AE30</f>
        <v>#N/A</v>
      </c>
      <c r="L32" s="48" t="e">
        <f t="shared" si="4"/>
        <v>#N/A</v>
      </c>
      <c r="M32" s="52"/>
    </row>
    <row r="33" spans="1:13" ht="19.5" customHeight="1">
      <c r="A33" s="51">
        <v>23</v>
      </c>
      <c r="B33" s="71">
        <f>+Aguinaldo!B39</f>
        <v>0</v>
      </c>
      <c r="C33" s="76">
        <f>+Aguinaldo!C40</f>
        <v>0</v>
      </c>
      <c r="D33" s="77"/>
      <c r="E33" s="51">
        <v>0</v>
      </c>
      <c r="F33" s="44">
        <f t="shared" si="5"/>
        <v>365</v>
      </c>
      <c r="G33" s="44">
        <f t="shared" si="6"/>
        <v>114</v>
      </c>
      <c r="H33" s="47">
        <f>VLOOKUP(G33,$B$44:$D473,3)/$J$7*F33</f>
        <v>18</v>
      </c>
      <c r="I33" s="46">
        <f t="shared" si="2"/>
        <v>0</v>
      </c>
      <c r="J33" s="47">
        <f t="shared" si="3"/>
        <v>0</v>
      </c>
      <c r="K33" s="74" t="e">
        <f>+'Cálculo ISR Vacaciones'!AE31</f>
        <v>#N/A</v>
      </c>
      <c r="L33" s="48" t="e">
        <f t="shared" si="4"/>
        <v>#N/A</v>
      </c>
      <c r="M33" s="52"/>
    </row>
    <row r="34" spans="1:13" ht="19.5" customHeight="1">
      <c r="A34" s="70">
        <v>24</v>
      </c>
      <c r="B34" s="71">
        <f>+Aguinaldo!B40</f>
        <v>0</v>
      </c>
      <c r="C34" s="76">
        <f>+Aguinaldo!C41</f>
        <v>0</v>
      </c>
      <c r="D34" s="77"/>
      <c r="E34" s="51">
        <v>0</v>
      </c>
      <c r="F34" s="44">
        <f t="shared" si="5"/>
        <v>365</v>
      </c>
      <c r="G34" s="44">
        <f t="shared" si="6"/>
        <v>114</v>
      </c>
      <c r="H34" s="47">
        <f>VLOOKUP(G34,$B$44:$D474,3)/$J$7*F34</f>
        <v>18</v>
      </c>
      <c r="I34" s="46">
        <f t="shared" si="2"/>
        <v>0</v>
      </c>
      <c r="J34" s="47">
        <f t="shared" si="3"/>
        <v>0</v>
      </c>
      <c r="K34" s="74" t="e">
        <f>+'Cálculo ISR Vacaciones'!AE32</f>
        <v>#N/A</v>
      </c>
      <c r="L34" s="48" t="e">
        <f t="shared" si="4"/>
        <v>#N/A</v>
      </c>
      <c r="M34" s="52"/>
    </row>
    <row r="35" spans="1:13" ht="19.5" customHeight="1">
      <c r="A35" s="51">
        <v>25</v>
      </c>
      <c r="B35" s="71">
        <f>+Aguinaldo!B41</f>
        <v>0</v>
      </c>
      <c r="C35" s="76">
        <f>+Aguinaldo!C42</f>
        <v>0</v>
      </c>
      <c r="D35" s="77"/>
      <c r="E35" s="51">
        <v>0</v>
      </c>
      <c r="F35" s="44">
        <f t="shared" si="5"/>
        <v>365</v>
      </c>
      <c r="G35" s="44">
        <f t="shared" si="6"/>
        <v>114</v>
      </c>
      <c r="H35" s="47">
        <f>VLOOKUP(G35,$B$44:$D475,3)/$J$7*F35</f>
        <v>18</v>
      </c>
      <c r="I35" s="46">
        <f t="shared" si="2"/>
        <v>0</v>
      </c>
      <c r="J35" s="47">
        <f t="shared" si="3"/>
        <v>0</v>
      </c>
      <c r="K35" s="74" t="e">
        <f>+'Cálculo ISR Vacaciones'!AE33</f>
        <v>#N/A</v>
      </c>
      <c r="L35" s="48" t="e">
        <f t="shared" si="4"/>
        <v>#N/A</v>
      </c>
      <c r="M35" s="52"/>
    </row>
    <row r="36" spans="1:13" ht="19.5" customHeight="1">
      <c r="A36" s="70">
        <v>26</v>
      </c>
      <c r="B36" s="71">
        <f>+Aguinaldo!B42</f>
        <v>0</v>
      </c>
      <c r="C36" s="76">
        <f>+Aguinaldo!C43</f>
        <v>0</v>
      </c>
      <c r="D36" s="77"/>
      <c r="E36" s="51">
        <v>0</v>
      </c>
      <c r="F36" s="44">
        <f t="shared" si="5"/>
        <v>365</v>
      </c>
      <c r="G36" s="44">
        <f t="shared" si="6"/>
        <v>114</v>
      </c>
      <c r="H36" s="47">
        <f>VLOOKUP(G36,$B$44:$D476,3)/$J$7*F36</f>
        <v>18</v>
      </c>
      <c r="I36" s="46">
        <f t="shared" si="2"/>
        <v>0</v>
      </c>
      <c r="J36" s="47">
        <f t="shared" si="3"/>
        <v>0</v>
      </c>
      <c r="K36" s="74" t="e">
        <f>+'Cálculo ISR Vacaciones'!AE34</f>
        <v>#N/A</v>
      </c>
      <c r="L36" s="48" t="e">
        <f t="shared" si="4"/>
        <v>#N/A</v>
      </c>
      <c r="M36" s="52"/>
    </row>
    <row r="37" spans="1:13" ht="19.5" customHeight="1">
      <c r="A37" s="51">
        <v>27</v>
      </c>
      <c r="B37" s="71">
        <f>+Aguinaldo!B43</f>
        <v>0</v>
      </c>
      <c r="C37" s="76">
        <f>+Aguinaldo!C44</f>
        <v>0</v>
      </c>
      <c r="D37" s="77"/>
      <c r="E37" s="51">
        <v>0</v>
      </c>
      <c r="F37" s="44">
        <f t="shared" si="5"/>
        <v>365</v>
      </c>
      <c r="G37" s="44">
        <f t="shared" si="6"/>
        <v>114</v>
      </c>
      <c r="H37" s="47">
        <f>VLOOKUP(G37,$B$44:$D477,3)/$J$7*F37</f>
        <v>18</v>
      </c>
      <c r="I37" s="46">
        <f t="shared" si="2"/>
        <v>0</v>
      </c>
      <c r="J37" s="47">
        <f t="shared" si="3"/>
        <v>0</v>
      </c>
      <c r="K37" s="74" t="e">
        <f>+'Cálculo ISR Vacaciones'!AE35</f>
        <v>#N/A</v>
      </c>
      <c r="L37" s="48" t="e">
        <f t="shared" si="4"/>
        <v>#N/A</v>
      </c>
      <c r="M37" s="52"/>
    </row>
    <row r="38" spans="1:13" ht="19.5" customHeight="1">
      <c r="A38" s="70">
        <v>28</v>
      </c>
      <c r="B38" s="71">
        <f>+Aguinaldo!B44</f>
        <v>0</v>
      </c>
      <c r="C38" s="76">
        <f>+Aguinaldo!C45</f>
        <v>0</v>
      </c>
      <c r="D38" s="77"/>
      <c r="E38" s="51">
        <v>0</v>
      </c>
      <c r="F38" s="44">
        <f t="shared" si="5"/>
        <v>365</v>
      </c>
      <c r="G38" s="44">
        <f t="shared" si="6"/>
        <v>114</v>
      </c>
      <c r="H38" s="47">
        <f>VLOOKUP(G38,$B$44:$D478,3)/$J$7*F38</f>
        <v>18</v>
      </c>
      <c r="I38" s="46">
        <f t="shared" si="2"/>
        <v>0</v>
      </c>
      <c r="J38" s="47">
        <f t="shared" si="3"/>
        <v>0</v>
      </c>
      <c r="K38" s="74" t="e">
        <f>+'Cálculo ISR Vacaciones'!AE36</f>
        <v>#N/A</v>
      </c>
      <c r="L38" s="48" t="e">
        <f t="shared" si="4"/>
        <v>#N/A</v>
      </c>
      <c r="M38" s="52"/>
    </row>
    <row r="39" spans="1:13" ht="19.5" customHeight="1">
      <c r="A39" s="51">
        <v>29</v>
      </c>
      <c r="B39" s="71">
        <f>+Aguinaldo!B45</f>
        <v>0</v>
      </c>
      <c r="C39" s="76">
        <f>+Aguinaldo!C46</f>
        <v>0</v>
      </c>
      <c r="D39" s="77"/>
      <c r="E39" s="51">
        <v>0</v>
      </c>
      <c r="F39" s="44">
        <f t="shared" si="5"/>
        <v>365</v>
      </c>
      <c r="G39" s="44">
        <f t="shared" si="6"/>
        <v>114</v>
      </c>
      <c r="H39" s="47">
        <f>VLOOKUP(G39,$B$44:$D479,3)/$J$7*F39</f>
        <v>18</v>
      </c>
      <c r="I39" s="46">
        <f t="shared" si="2"/>
        <v>0</v>
      </c>
      <c r="J39" s="47">
        <f t="shared" si="3"/>
        <v>0</v>
      </c>
      <c r="K39" s="74" t="e">
        <f>+'Cálculo ISR Vacaciones'!AE37</f>
        <v>#N/A</v>
      </c>
      <c r="L39" s="48" t="e">
        <f t="shared" si="4"/>
        <v>#N/A</v>
      </c>
      <c r="M39" s="52"/>
    </row>
    <row r="40" spans="1:13" ht="19.5" customHeight="1">
      <c r="A40" s="70">
        <v>30</v>
      </c>
      <c r="B40" s="71">
        <f>+Aguinaldo!B46</f>
        <v>0</v>
      </c>
      <c r="C40" s="76">
        <f>+Aguinaldo!C47</f>
        <v>0</v>
      </c>
      <c r="D40" s="77"/>
      <c r="E40" s="51">
        <v>0</v>
      </c>
      <c r="F40" s="44">
        <f>IF($C$8-C40&gt;$J$7,$J$7-E40,$C$8-C40-E40+1)</f>
        <v>365</v>
      </c>
      <c r="G40" s="44">
        <f>TRUNC(($C$8-C40)/365,0)</f>
        <v>114</v>
      </c>
      <c r="H40" s="47">
        <f>VLOOKUP(G40,$B$44:$D480,3)/$J$7*F40</f>
        <v>18</v>
      </c>
      <c r="I40" s="46">
        <f t="shared" si="2"/>
        <v>0</v>
      </c>
      <c r="J40" s="47">
        <f t="shared" si="3"/>
        <v>0</v>
      </c>
      <c r="K40" s="74" t="e">
        <f>+'Cálculo ISR Vacaciones'!AE38</f>
        <v>#N/A</v>
      </c>
      <c r="L40" s="48" t="e">
        <f t="shared" si="4"/>
        <v>#N/A</v>
      </c>
      <c r="M40" s="52"/>
    </row>
    <row r="41" ht="19.5" customHeight="1"/>
    <row r="42" spans="2:4" ht="19.5" customHeight="1">
      <c r="B42" s="66"/>
      <c r="C42" s="66"/>
      <c r="D42" s="66" t="s">
        <v>78</v>
      </c>
    </row>
    <row r="43" spans="2:4" ht="19.5" customHeight="1">
      <c r="B43" s="66" t="s">
        <v>77</v>
      </c>
      <c r="C43" s="66"/>
      <c r="D43" s="66" t="s">
        <v>79</v>
      </c>
    </row>
    <row r="44" spans="2:4" ht="19.5" customHeight="1">
      <c r="B44" s="11">
        <v>0</v>
      </c>
      <c r="C44" s="54">
        <v>1</v>
      </c>
      <c r="D44" s="54">
        <v>6</v>
      </c>
    </row>
    <row r="45" spans="2:4" ht="19.5" customHeight="1">
      <c r="B45" s="11">
        <v>1.1</v>
      </c>
      <c r="C45" s="54">
        <v>2</v>
      </c>
      <c r="D45" s="54">
        <v>8</v>
      </c>
    </row>
    <row r="46" spans="2:4" ht="19.5" customHeight="1">
      <c r="B46" s="11">
        <v>2.1</v>
      </c>
      <c r="C46" s="54">
        <v>3</v>
      </c>
      <c r="D46" s="54">
        <v>10</v>
      </c>
    </row>
    <row r="47" spans="2:4" ht="19.5" customHeight="1">
      <c r="B47" s="11">
        <v>3.1</v>
      </c>
      <c r="C47" s="54">
        <v>4</v>
      </c>
      <c r="D47" s="54">
        <v>12</v>
      </c>
    </row>
    <row r="48" spans="2:4" ht="19.5" customHeight="1">
      <c r="B48" s="11">
        <v>4.1</v>
      </c>
      <c r="C48" s="54">
        <v>9</v>
      </c>
      <c r="D48" s="54">
        <v>14</v>
      </c>
    </row>
    <row r="49" spans="2:4" ht="19.5" customHeight="1">
      <c r="B49" s="11">
        <v>9.1</v>
      </c>
      <c r="C49" s="54">
        <v>14</v>
      </c>
      <c r="D49" s="54">
        <v>16</v>
      </c>
    </row>
    <row r="50" spans="2:4" ht="19.5" customHeight="1">
      <c r="B50" s="11">
        <v>14.1</v>
      </c>
      <c r="C50" s="54">
        <v>19</v>
      </c>
      <c r="D50" s="54">
        <v>18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sheetProtection/>
  <printOptions/>
  <pageMargins left="0.75" right="0.75" top="1" bottom="1" header="0" footer="0"/>
  <pageSetup fitToHeight="1" fitToWidth="1" horizontalDpi="300" verticalDpi="300" orientation="landscape" scale="8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U2">
      <selection activeCell="AE9" sqref="AE9"/>
    </sheetView>
  </sheetViews>
  <sheetFormatPr defaultColWidth="0" defaultRowHeight="12.75" customHeight="1" zeroHeight="1"/>
  <cols>
    <col min="1" max="1" width="7.7109375" style="11" customWidth="1"/>
    <col min="2" max="6" width="11.421875" style="11" customWidth="1"/>
    <col min="7" max="7" width="1.8515625" style="11" customWidth="1"/>
    <col min="8" max="13" width="11.421875" style="11" customWidth="1"/>
    <col min="14" max="14" width="1.421875" style="11" customWidth="1"/>
    <col min="15" max="25" width="11.421875" style="11" customWidth="1"/>
    <col min="26" max="26" width="1.8515625" style="11" customWidth="1"/>
    <col min="27" max="28" width="11.421875" style="11" customWidth="1"/>
    <col min="29" max="29" width="0" style="11" hidden="1" customWidth="1"/>
    <col min="30" max="31" width="11.421875" style="11" customWidth="1"/>
    <col min="32" max="16384" width="0" style="11" hidden="1" customWidth="1"/>
  </cols>
  <sheetData>
    <row r="1" spans="8:10" ht="12">
      <c r="H1" s="11" t="s">
        <v>72</v>
      </c>
      <c r="J1" s="67">
        <f>+Instrucciones!A15</f>
        <v>61.38</v>
      </c>
    </row>
    <row r="2" spans="8:11" ht="12">
      <c r="H2" s="11" t="s">
        <v>65</v>
      </c>
      <c r="J2" s="12">
        <f>+Instrucciones!A18</f>
        <v>1</v>
      </c>
      <c r="K2" s="29"/>
    </row>
    <row r="3" spans="10:11" ht="12">
      <c r="J3" s="55"/>
      <c r="K3" s="55"/>
    </row>
    <row r="4" ht="12"/>
    <row r="5" ht="12"/>
    <row r="6" spans="8:27" ht="12">
      <c r="H6" s="11" t="s">
        <v>26</v>
      </c>
      <c r="AA6" s="10" t="s">
        <v>27</v>
      </c>
    </row>
    <row r="7" spans="1:31" s="13" customFormat="1" ht="48">
      <c r="A7" s="13" t="s">
        <v>31</v>
      </c>
      <c r="B7" s="13" t="s">
        <v>79</v>
      </c>
      <c r="C7" s="13" t="s">
        <v>91</v>
      </c>
      <c r="D7" s="13" t="s">
        <v>92</v>
      </c>
      <c r="E7" s="13" t="s">
        <v>93</v>
      </c>
      <c r="F7" s="13" t="s">
        <v>94</v>
      </c>
      <c r="H7" s="14" t="s">
        <v>37</v>
      </c>
      <c r="I7" s="14" t="s">
        <v>38</v>
      </c>
      <c r="J7" s="14" t="s">
        <v>39</v>
      </c>
      <c r="K7" s="14" t="s">
        <v>40</v>
      </c>
      <c r="L7" s="14" t="s">
        <v>41</v>
      </c>
      <c r="M7" s="15" t="s">
        <v>42</v>
      </c>
      <c r="N7" s="11"/>
      <c r="O7" s="14" t="s">
        <v>37</v>
      </c>
      <c r="P7" s="14" t="s">
        <v>38</v>
      </c>
      <c r="Q7" s="14" t="s">
        <v>39</v>
      </c>
      <c r="R7" s="14" t="s">
        <v>40</v>
      </c>
      <c r="S7" s="14" t="s">
        <v>43</v>
      </c>
      <c r="T7" s="14" t="s">
        <v>44</v>
      </c>
      <c r="U7" s="14" t="s">
        <v>41</v>
      </c>
      <c r="V7" s="14" t="s">
        <v>45</v>
      </c>
      <c r="W7" s="14" t="s">
        <v>46</v>
      </c>
      <c r="X7" s="16" t="s">
        <v>47</v>
      </c>
      <c r="Y7" s="17" t="s">
        <v>48</v>
      </c>
      <c r="Z7" s="11"/>
      <c r="AA7" s="18" t="s">
        <v>49</v>
      </c>
      <c r="AB7" s="16" t="s">
        <v>47</v>
      </c>
      <c r="AC7" s="16" t="s">
        <v>50</v>
      </c>
      <c r="AD7" s="16" t="s">
        <v>96</v>
      </c>
      <c r="AE7" s="19" t="s">
        <v>90</v>
      </c>
    </row>
    <row r="8" spans="1:31" s="13" customFormat="1" ht="13.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  <c r="N8" s="23">
        <v>15</v>
      </c>
      <c r="O8" s="23"/>
      <c r="P8" s="23"/>
      <c r="Q8" s="23"/>
      <c r="R8" s="23"/>
      <c r="S8" s="23">
        <v>17</v>
      </c>
      <c r="T8" s="23">
        <v>18</v>
      </c>
      <c r="U8" s="23">
        <v>19</v>
      </c>
      <c r="V8" s="23">
        <v>20</v>
      </c>
      <c r="W8" s="23">
        <v>21</v>
      </c>
      <c r="X8" s="23">
        <v>22</v>
      </c>
      <c r="Y8" s="23">
        <v>23</v>
      </c>
      <c r="Z8" s="23"/>
      <c r="AA8" s="23">
        <v>25</v>
      </c>
      <c r="AB8" s="23">
        <v>26</v>
      </c>
      <c r="AC8" s="23">
        <v>27</v>
      </c>
      <c r="AD8" s="23"/>
      <c r="AE8" s="23">
        <v>28</v>
      </c>
    </row>
    <row r="9" spans="1:31" s="34" customFormat="1" ht="12">
      <c r="A9" s="54">
        <v>1</v>
      </c>
      <c r="B9" s="24">
        <f>+Vacaciones!I11</f>
        <v>960</v>
      </c>
      <c r="C9" s="24">
        <f>+Vacaciones!J11</f>
        <v>240</v>
      </c>
      <c r="D9" s="24">
        <f>IF(C9&gt;15*$J$1,15*$J$1,C9)</f>
        <v>240</v>
      </c>
      <c r="E9" s="24">
        <f>+C9-D9</f>
        <v>0</v>
      </c>
      <c r="F9" s="25">
        <f>B9+E9</f>
        <v>960</v>
      </c>
      <c r="G9" s="25"/>
      <c r="H9" s="26">
        <f>VLOOKUP(F9,Tablas!$I$6:$L$13,1)</f>
        <v>114.25</v>
      </c>
      <c r="I9" s="26">
        <f>+F9-H9</f>
        <v>845.75</v>
      </c>
      <c r="J9" s="79">
        <f>VLOOKUP(F9,Tablas!$I$6:$L$13,4)</f>
        <v>0.064</v>
      </c>
      <c r="K9" s="26">
        <f>+I9*J9</f>
        <v>54.128</v>
      </c>
      <c r="L9" s="26">
        <f>VLOOKUP(F9,Tablas!$I$6:$L$13,3)</f>
        <v>2.17</v>
      </c>
      <c r="M9" s="26">
        <f>+K9+L9</f>
        <v>56.298</v>
      </c>
      <c r="N9" s="24"/>
      <c r="O9" s="26">
        <f>VLOOKUP(F9,Tablas!$I$19:$L$26,1)</f>
        <v>0</v>
      </c>
      <c r="P9" s="26">
        <f>F9-O9</f>
        <v>960</v>
      </c>
      <c r="Q9" s="79">
        <f>VLOOKUP(F9,Tablas!$I$6:$L$13,4)</f>
        <v>0.064</v>
      </c>
      <c r="R9" s="26">
        <f>+P9*Q9</f>
        <v>61.44</v>
      </c>
      <c r="S9" s="28">
        <f>VLOOKUP(F9,Tablas!$I$19:$L$26,4)</f>
        <v>0</v>
      </c>
      <c r="T9" s="27">
        <f>R9*S9</f>
        <v>0</v>
      </c>
      <c r="U9" s="61">
        <f>VLOOKUP(F9,Tablas!$I$19:$L$26,3)</f>
        <v>0</v>
      </c>
      <c r="V9" s="27">
        <f>+T9+U9</f>
        <v>0</v>
      </c>
      <c r="W9" s="29">
        <f>1-(2*(1-$J$2))</f>
        <v>1</v>
      </c>
      <c r="X9" s="68">
        <f>+V9*W9</f>
        <v>0</v>
      </c>
      <c r="Y9" s="27">
        <f>+V9-X9</f>
        <v>0</v>
      </c>
      <c r="Z9" s="24"/>
      <c r="AA9" s="24">
        <f>+M9</f>
        <v>56.298</v>
      </c>
      <c r="AB9" s="68">
        <f>+X9</f>
        <v>0</v>
      </c>
      <c r="AC9" s="30" t="s">
        <v>60</v>
      </c>
      <c r="AD9" s="61">
        <f>VLOOKUP(F9,Tablas!$I$33:$K$45,3)</f>
        <v>88.06</v>
      </c>
      <c r="AE9" s="80">
        <f>AA9-AB9-AD9</f>
        <v>-31.762</v>
      </c>
    </row>
    <row r="10" spans="1:31" ht="12">
      <c r="A10" s="54">
        <v>2</v>
      </c>
      <c r="B10" s="24" t="e">
        <f>+Vacaciones!I12</f>
        <v>#REF!</v>
      </c>
      <c r="C10" s="24" t="e">
        <f>+Vacaciones!J12</f>
        <v>#REF!</v>
      </c>
      <c r="D10" s="24" t="e">
        <f aca="true" t="shared" si="0" ref="D10:D38">IF(C10&gt;15*$J$1,15*$J$1,C10)</f>
        <v>#REF!</v>
      </c>
      <c r="E10" s="24" t="e">
        <f aca="true" t="shared" si="1" ref="E10:E38">+C10-D10</f>
        <v>#REF!</v>
      </c>
      <c r="F10" s="25" t="e">
        <f aca="true" t="shared" si="2" ref="F10:F38">B10+E10</f>
        <v>#REF!</v>
      </c>
      <c r="G10" s="25"/>
      <c r="H10" s="26" t="e">
        <f>VLOOKUP(F10,Tablas!$I$6:$L$13,1)</f>
        <v>#REF!</v>
      </c>
      <c r="I10" s="26" t="e">
        <f aca="true" t="shared" si="3" ref="I10:I38">+F10-H10</f>
        <v>#REF!</v>
      </c>
      <c r="J10" s="79" t="e">
        <f>VLOOKUP(F10,Tablas!$I$6:$L$13,4)</f>
        <v>#REF!</v>
      </c>
      <c r="K10" s="26" t="e">
        <f aca="true" t="shared" si="4" ref="K10:K38">+I10*J10</f>
        <v>#REF!</v>
      </c>
      <c r="L10" s="26" t="e">
        <f>VLOOKUP(F10,Tablas!$I$6:$L$13,3)</f>
        <v>#REF!</v>
      </c>
      <c r="M10" s="26" t="e">
        <f aca="true" t="shared" si="5" ref="M10:M38">+K10+L10</f>
        <v>#REF!</v>
      </c>
      <c r="N10" s="24"/>
      <c r="O10" s="26" t="e">
        <f>VLOOKUP(F10,Tablas!$I$19:$L$26,1)</f>
        <v>#REF!</v>
      </c>
      <c r="P10" s="26" t="e">
        <f aca="true" t="shared" si="6" ref="P10:P38">F10-O10</f>
        <v>#REF!</v>
      </c>
      <c r="Q10" s="79" t="e">
        <f>VLOOKUP(F10,Tablas!$I$6:$L$11,4)</f>
        <v>#REF!</v>
      </c>
      <c r="R10" s="26" t="e">
        <f aca="true" t="shared" si="7" ref="R10:R38">+P10*Q10</f>
        <v>#REF!</v>
      </c>
      <c r="S10" s="28" t="e">
        <f>VLOOKUP(F10,Tablas!$I$19:$L$26,4)</f>
        <v>#REF!</v>
      </c>
      <c r="T10" s="27" t="e">
        <f aca="true" t="shared" si="8" ref="T10:T38">R10*S10</f>
        <v>#REF!</v>
      </c>
      <c r="U10" s="61" t="e">
        <f>VLOOKUP(F10,Tablas!$I$19:$L$26,3)</f>
        <v>#REF!</v>
      </c>
      <c r="V10" s="27" t="e">
        <f aca="true" t="shared" si="9" ref="V10:V38">+T10+U10</f>
        <v>#REF!</v>
      </c>
      <c r="W10" s="29">
        <f aca="true" t="shared" si="10" ref="W10:W38">1-(2*(1-$J$2))</f>
        <v>1</v>
      </c>
      <c r="X10" s="68" t="e">
        <f aca="true" t="shared" si="11" ref="X10:X38">+V10*W10</f>
        <v>#REF!</v>
      </c>
      <c r="Y10" s="27" t="e">
        <f aca="true" t="shared" si="12" ref="Y10:Y38">+V10-X10</f>
        <v>#REF!</v>
      </c>
      <c r="Z10" s="24"/>
      <c r="AA10" s="24" t="e">
        <f aca="true" t="shared" si="13" ref="AA10:AA38">+M10</f>
        <v>#REF!</v>
      </c>
      <c r="AB10" s="68" t="e">
        <f aca="true" t="shared" si="14" ref="AB10:AB38">+X10</f>
        <v>#REF!</v>
      </c>
      <c r="AC10" s="30" t="s">
        <v>60</v>
      </c>
      <c r="AD10" s="61" t="e">
        <f>VLOOKUP(F10,Tablas!$I$33:$K$45,3)</f>
        <v>#REF!</v>
      </c>
      <c r="AE10" s="80" t="e">
        <f aca="true" t="shared" si="15" ref="AE10:AE38">AA10-AB10-AD10</f>
        <v>#REF!</v>
      </c>
    </row>
    <row r="11" spans="1:31" ht="12">
      <c r="A11" s="54">
        <v>3</v>
      </c>
      <c r="B11" s="24">
        <f>+Vacaciones!I13</f>
        <v>0</v>
      </c>
      <c r="C11" s="24">
        <f>+Vacaciones!J13</f>
        <v>0</v>
      </c>
      <c r="D11" s="24">
        <f t="shared" si="0"/>
        <v>0</v>
      </c>
      <c r="E11" s="24">
        <f t="shared" si="1"/>
        <v>0</v>
      </c>
      <c r="F11" s="25">
        <f t="shared" si="2"/>
        <v>0</v>
      </c>
      <c r="G11" s="25"/>
      <c r="H11" s="26" t="e">
        <f>VLOOKUP(F11,Tablas!$I$6:$L$13,1)</f>
        <v>#N/A</v>
      </c>
      <c r="I11" s="26" t="e">
        <f t="shared" si="3"/>
        <v>#N/A</v>
      </c>
      <c r="J11" s="79" t="e">
        <f>VLOOKUP(F11,Tablas!$I$6:$L$13,4)</f>
        <v>#N/A</v>
      </c>
      <c r="K11" s="26" t="e">
        <f t="shared" si="4"/>
        <v>#N/A</v>
      </c>
      <c r="L11" s="26" t="e">
        <f>VLOOKUP(F11,Tablas!$I$6:$L$13,3)</f>
        <v>#N/A</v>
      </c>
      <c r="M11" s="26" t="e">
        <f t="shared" si="5"/>
        <v>#N/A</v>
      </c>
      <c r="N11" s="24"/>
      <c r="O11" s="26">
        <f>VLOOKUP(F11,Tablas!$I$19:$L$26,1)</f>
        <v>0</v>
      </c>
      <c r="P11" s="26">
        <f t="shared" si="6"/>
        <v>0</v>
      </c>
      <c r="Q11" s="79" t="e">
        <f>VLOOKUP(F11,Tablas!$I$6:$L$11,4)</f>
        <v>#N/A</v>
      </c>
      <c r="R11" s="26" t="e">
        <f t="shared" si="7"/>
        <v>#N/A</v>
      </c>
      <c r="S11" s="28">
        <f>VLOOKUP(F11,Tablas!$I$19:$L$26,4)</f>
        <v>0</v>
      </c>
      <c r="T11" s="27" t="e">
        <f t="shared" si="8"/>
        <v>#N/A</v>
      </c>
      <c r="U11" s="61">
        <f>VLOOKUP(F11,Tablas!$I$19:$L$26,3)</f>
        <v>0</v>
      </c>
      <c r="V11" s="27" t="e">
        <f t="shared" si="9"/>
        <v>#N/A</v>
      </c>
      <c r="W11" s="29">
        <f t="shared" si="10"/>
        <v>1</v>
      </c>
      <c r="X11" s="68" t="e">
        <f t="shared" si="11"/>
        <v>#N/A</v>
      </c>
      <c r="Y11" s="27" t="e">
        <f t="shared" si="12"/>
        <v>#N/A</v>
      </c>
      <c r="Z11" s="24"/>
      <c r="AA11" s="24" t="e">
        <f t="shared" si="13"/>
        <v>#N/A</v>
      </c>
      <c r="AB11" s="68" t="e">
        <f t="shared" si="14"/>
        <v>#N/A</v>
      </c>
      <c r="AC11" s="30" t="s">
        <v>60</v>
      </c>
      <c r="AD11" s="61" t="e">
        <f>VLOOKUP(F11,Tablas!$I$33:$K$45,3)</f>
        <v>#N/A</v>
      </c>
      <c r="AE11" s="80" t="e">
        <f t="shared" si="15"/>
        <v>#N/A</v>
      </c>
    </row>
    <row r="12" spans="1:31" ht="12">
      <c r="A12" s="54">
        <v>4</v>
      </c>
      <c r="B12" s="24">
        <f>+Vacaciones!I14</f>
        <v>0</v>
      </c>
      <c r="C12" s="24">
        <f>+Vacaciones!J14</f>
        <v>0</v>
      </c>
      <c r="D12" s="24">
        <f t="shared" si="0"/>
        <v>0</v>
      </c>
      <c r="E12" s="24">
        <f t="shared" si="1"/>
        <v>0</v>
      </c>
      <c r="F12" s="25">
        <f t="shared" si="2"/>
        <v>0</v>
      </c>
      <c r="G12" s="25"/>
      <c r="H12" s="26" t="e">
        <f>VLOOKUP(F12,Tablas!$I$6:$L$13,1)</f>
        <v>#N/A</v>
      </c>
      <c r="I12" s="26" t="e">
        <f t="shared" si="3"/>
        <v>#N/A</v>
      </c>
      <c r="J12" s="79" t="e">
        <f>VLOOKUP(F12,Tablas!$I$6:$L$13,4)</f>
        <v>#N/A</v>
      </c>
      <c r="K12" s="26" t="e">
        <f t="shared" si="4"/>
        <v>#N/A</v>
      </c>
      <c r="L12" s="26" t="e">
        <f>VLOOKUP(F12,Tablas!$I$6:$L$13,3)</f>
        <v>#N/A</v>
      </c>
      <c r="M12" s="26" t="e">
        <f t="shared" si="5"/>
        <v>#N/A</v>
      </c>
      <c r="N12" s="24"/>
      <c r="O12" s="26">
        <f>VLOOKUP(F12,Tablas!$I$19:$L$26,1)</f>
        <v>0</v>
      </c>
      <c r="P12" s="26">
        <f t="shared" si="6"/>
        <v>0</v>
      </c>
      <c r="Q12" s="79" t="e">
        <f>VLOOKUP(F12,Tablas!$I$6:$L$11,4)</f>
        <v>#N/A</v>
      </c>
      <c r="R12" s="26" t="e">
        <f t="shared" si="7"/>
        <v>#N/A</v>
      </c>
      <c r="S12" s="28">
        <f>VLOOKUP(F12,Tablas!$I$19:$L$26,4)</f>
        <v>0</v>
      </c>
      <c r="T12" s="27" t="e">
        <f t="shared" si="8"/>
        <v>#N/A</v>
      </c>
      <c r="U12" s="61">
        <f>VLOOKUP(F12,Tablas!$I$19:$L$26,3)</f>
        <v>0</v>
      </c>
      <c r="V12" s="27" t="e">
        <f t="shared" si="9"/>
        <v>#N/A</v>
      </c>
      <c r="W12" s="29">
        <f t="shared" si="10"/>
        <v>1</v>
      </c>
      <c r="X12" s="68" t="e">
        <f t="shared" si="11"/>
        <v>#N/A</v>
      </c>
      <c r="Y12" s="27" t="e">
        <f t="shared" si="12"/>
        <v>#N/A</v>
      </c>
      <c r="Z12" s="24"/>
      <c r="AA12" s="24" t="e">
        <f t="shared" si="13"/>
        <v>#N/A</v>
      </c>
      <c r="AB12" s="68" t="e">
        <f t="shared" si="14"/>
        <v>#N/A</v>
      </c>
      <c r="AC12" s="30" t="s">
        <v>60</v>
      </c>
      <c r="AD12" s="61" t="e">
        <f>VLOOKUP(F12,Tablas!$I$33:$K$45,3)</f>
        <v>#N/A</v>
      </c>
      <c r="AE12" s="80" t="e">
        <f t="shared" si="15"/>
        <v>#N/A</v>
      </c>
    </row>
    <row r="13" spans="1:31" ht="12">
      <c r="A13" s="54">
        <v>5</v>
      </c>
      <c r="B13" s="24">
        <f>+Vacaciones!I15</f>
        <v>0</v>
      </c>
      <c r="C13" s="24">
        <f>+Vacaciones!J15</f>
        <v>0</v>
      </c>
      <c r="D13" s="24">
        <f t="shared" si="0"/>
        <v>0</v>
      </c>
      <c r="E13" s="24">
        <f t="shared" si="1"/>
        <v>0</v>
      </c>
      <c r="F13" s="25">
        <f t="shared" si="2"/>
        <v>0</v>
      </c>
      <c r="G13" s="25"/>
      <c r="H13" s="26" t="e">
        <f>VLOOKUP(F13,Tablas!$I$6:$L$13,1)</f>
        <v>#N/A</v>
      </c>
      <c r="I13" s="26" t="e">
        <f t="shared" si="3"/>
        <v>#N/A</v>
      </c>
      <c r="J13" s="79" t="e">
        <f>VLOOKUP(F13,Tablas!$I$6:$L$13,4)</f>
        <v>#N/A</v>
      </c>
      <c r="K13" s="26" t="e">
        <f t="shared" si="4"/>
        <v>#N/A</v>
      </c>
      <c r="L13" s="26" t="e">
        <f>VLOOKUP(F13,Tablas!$I$6:$L$13,3)</f>
        <v>#N/A</v>
      </c>
      <c r="M13" s="26" t="e">
        <f t="shared" si="5"/>
        <v>#N/A</v>
      </c>
      <c r="N13" s="24"/>
      <c r="O13" s="26">
        <f>VLOOKUP(F13,Tablas!$I$19:$L$26,1)</f>
        <v>0</v>
      </c>
      <c r="P13" s="26">
        <f t="shared" si="6"/>
        <v>0</v>
      </c>
      <c r="Q13" s="79" t="e">
        <f>VLOOKUP(F13,Tablas!$I$6:$L$11,4)</f>
        <v>#N/A</v>
      </c>
      <c r="R13" s="26" t="e">
        <f t="shared" si="7"/>
        <v>#N/A</v>
      </c>
      <c r="S13" s="28">
        <f>VLOOKUP(F13,Tablas!$I$19:$L$26,4)</f>
        <v>0</v>
      </c>
      <c r="T13" s="27" t="e">
        <f t="shared" si="8"/>
        <v>#N/A</v>
      </c>
      <c r="U13" s="61">
        <f>VLOOKUP(F13,Tablas!$I$19:$L$26,3)</f>
        <v>0</v>
      </c>
      <c r="V13" s="27" t="e">
        <f t="shared" si="9"/>
        <v>#N/A</v>
      </c>
      <c r="W13" s="29">
        <f t="shared" si="10"/>
        <v>1</v>
      </c>
      <c r="X13" s="68" t="e">
        <f t="shared" si="11"/>
        <v>#N/A</v>
      </c>
      <c r="Y13" s="27" t="e">
        <f t="shared" si="12"/>
        <v>#N/A</v>
      </c>
      <c r="Z13" s="24"/>
      <c r="AA13" s="24" t="e">
        <f t="shared" si="13"/>
        <v>#N/A</v>
      </c>
      <c r="AB13" s="68" t="e">
        <f t="shared" si="14"/>
        <v>#N/A</v>
      </c>
      <c r="AC13" s="30" t="s">
        <v>60</v>
      </c>
      <c r="AD13" s="61" t="e">
        <f>VLOOKUP(F13,Tablas!$I$33:$K$45,3)</f>
        <v>#N/A</v>
      </c>
      <c r="AE13" s="80" t="e">
        <f t="shared" si="15"/>
        <v>#N/A</v>
      </c>
    </row>
    <row r="14" spans="1:31" ht="12">
      <c r="A14" s="54">
        <v>6</v>
      </c>
      <c r="B14" s="24">
        <f>+Vacaciones!I16</f>
        <v>0</v>
      </c>
      <c r="C14" s="24">
        <f>+Vacaciones!J16</f>
        <v>0</v>
      </c>
      <c r="D14" s="24">
        <f t="shared" si="0"/>
        <v>0</v>
      </c>
      <c r="E14" s="24">
        <f t="shared" si="1"/>
        <v>0</v>
      </c>
      <c r="F14" s="25">
        <f t="shared" si="2"/>
        <v>0</v>
      </c>
      <c r="G14" s="25"/>
      <c r="H14" s="26" t="e">
        <f>VLOOKUP(F14,Tablas!$I$6:$L$13,1)</f>
        <v>#N/A</v>
      </c>
      <c r="I14" s="26" t="e">
        <f t="shared" si="3"/>
        <v>#N/A</v>
      </c>
      <c r="J14" s="79" t="e">
        <f>VLOOKUP(F14,Tablas!$I$6:$L$13,4)</f>
        <v>#N/A</v>
      </c>
      <c r="K14" s="26" t="e">
        <f t="shared" si="4"/>
        <v>#N/A</v>
      </c>
      <c r="L14" s="26" t="e">
        <f>VLOOKUP(F14,Tablas!$I$6:$L$13,3)</f>
        <v>#N/A</v>
      </c>
      <c r="M14" s="26" t="e">
        <f t="shared" si="5"/>
        <v>#N/A</v>
      </c>
      <c r="N14" s="24"/>
      <c r="O14" s="26">
        <f>VLOOKUP(F14,Tablas!$I$19:$L$26,1)</f>
        <v>0</v>
      </c>
      <c r="P14" s="26">
        <f t="shared" si="6"/>
        <v>0</v>
      </c>
      <c r="Q14" s="79" t="e">
        <f>VLOOKUP(F14,Tablas!$I$6:$L$11,4)</f>
        <v>#N/A</v>
      </c>
      <c r="R14" s="26" t="e">
        <f t="shared" si="7"/>
        <v>#N/A</v>
      </c>
      <c r="S14" s="28">
        <f>VLOOKUP(F14,Tablas!$I$19:$L$26,4)</f>
        <v>0</v>
      </c>
      <c r="T14" s="27" t="e">
        <f t="shared" si="8"/>
        <v>#N/A</v>
      </c>
      <c r="U14" s="61">
        <f>VLOOKUP(F14,Tablas!$I$19:$L$26,3)</f>
        <v>0</v>
      </c>
      <c r="V14" s="27" t="e">
        <f t="shared" si="9"/>
        <v>#N/A</v>
      </c>
      <c r="W14" s="29">
        <f t="shared" si="10"/>
        <v>1</v>
      </c>
      <c r="X14" s="68" t="e">
        <f t="shared" si="11"/>
        <v>#N/A</v>
      </c>
      <c r="Y14" s="27" t="e">
        <f t="shared" si="12"/>
        <v>#N/A</v>
      </c>
      <c r="Z14" s="24"/>
      <c r="AA14" s="24" t="e">
        <f t="shared" si="13"/>
        <v>#N/A</v>
      </c>
      <c r="AB14" s="68" t="e">
        <f t="shared" si="14"/>
        <v>#N/A</v>
      </c>
      <c r="AC14" s="30" t="s">
        <v>60</v>
      </c>
      <c r="AD14" s="61" t="e">
        <f>VLOOKUP(F14,Tablas!$I$33:$K$45,3)</f>
        <v>#N/A</v>
      </c>
      <c r="AE14" s="80" t="e">
        <f t="shared" si="15"/>
        <v>#N/A</v>
      </c>
    </row>
    <row r="15" spans="1:31" ht="12">
      <c r="A15" s="54">
        <v>7</v>
      </c>
      <c r="B15" s="24">
        <f>+Vacaciones!I17</f>
        <v>0</v>
      </c>
      <c r="C15" s="24">
        <f>+Vacaciones!J17</f>
        <v>0</v>
      </c>
      <c r="D15" s="24">
        <f t="shared" si="0"/>
        <v>0</v>
      </c>
      <c r="E15" s="24">
        <f t="shared" si="1"/>
        <v>0</v>
      </c>
      <c r="F15" s="25">
        <f t="shared" si="2"/>
        <v>0</v>
      </c>
      <c r="G15" s="25"/>
      <c r="H15" s="26" t="e">
        <f>VLOOKUP(F15,Tablas!$I$6:$L$13,1)</f>
        <v>#N/A</v>
      </c>
      <c r="I15" s="26" t="e">
        <f t="shared" si="3"/>
        <v>#N/A</v>
      </c>
      <c r="J15" s="79" t="e">
        <f>VLOOKUP(F15,Tablas!$I$6:$L$13,4)</f>
        <v>#N/A</v>
      </c>
      <c r="K15" s="26" t="e">
        <f t="shared" si="4"/>
        <v>#N/A</v>
      </c>
      <c r="L15" s="26" t="e">
        <f>VLOOKUP(F15,Tablas!$I$6:$L$13,3)</f>
        <v>#N/A</v>
      </c>
      <c r="M15" s="26" t="e">
        <f t="shared" si="5"/>
        <v>#N/A</v>
      </c>
      <c r="N15" s="24"/>
      <c r="O15" s="26">
        <f>VLOOKUP(F15,Tablas!$I$19:$L$26,1)</f>
        <v>0</v>
      </c>
      <c r="P15" s="26">
        <f t="shared" si="6"/>
        <v>0</v>
      </c>
      <c r="Q15" s="79" t="e">
        <f>VLOOKUP(F15,Tablas!$I$6:$L$11,4)</f>
        <v>#N/A</v>
      </c>
      <c r="R15" s="26" t="e">
        <f t="shared" si="7"/>
        <v>#N/A</v>
      </c>
      <c r="S15" s="28">
        <f>VLOOKUP(F15,Tablas!$I$19:$L$26,4)</f>
        <v>0</v>
      </c>
      <c r="T15" s="27" t="e">
        <f t="shared" si="8"/>
        <v>#N/A</v>
      </c>
      <c r="U15" s="61">
        <f>VLOOKUP(F15,Tablas!$I$19:$L$26,3)</f>
        <v>0</v>
      </c>
      <c r="V15" s="27" t="e">
        <f t="shared" si="9"/>
        <v>#N/A</v>
      </c>
      <c r="W15" s="29">
        <f t="shared" si="10"/>
        <v>1</v>
      </c>
      <c r="X15" s="68" t="e">
        <f t="shared" si="11"/>
        <v>#N/A</v>
      </c>
      <c r="Y15" s="27" t="e">
        <f t="shared" si="12"/>
        <v>#N/A</v>
      </c>
      <c r="Z15" s="24"/>
      <c r="AA15" s="24" t="e">
        <f t="shared" si="13"/>
        <v>#N/A</v>
      </c>
      <c r="AB15" s="68" t="e">
        <f t="shared" si="14"/>
        <v>#N/A</v>
      </c>
      <c r="AC15" s="30" t="s">
        <v>60</v>
      </c>
      <c r="AD15" s="61" t="e">
        <f>VLOOKUP(F15,Tablas!$I$33:$K$45,3)</f>
        <v>#N/A</v>
      </c>
      <c r="AE15" s="80" t="e">
        <f t="shared" si="15"/>
        <v>#N/A</v>
      </c>
    </row>
    <row r="16" spans="1:31" ht="12">
      <c r="A16" s="54">
        <v>8</v>
      </c>
      <c r="B16" s="24">
        <f>+Vacaciones!I18</f>
        <v>0</v>
      </c>
      <c r="C16" s="24">
        <f>+Vacaciones!J18</f>
        <v>0</v>
      </c>
      <c r="D16" s="24">
        <f t="shared" si="0"/>
        <v>0</v>
      </c>
      <c r="E16" s="24">
        <f t="shared" si="1"/>
        <v>0</v>
      </c>
      <c r="F16" s="25">
        <f t="shared" si="2"/>
        <v>0</v>
      </c>
      <c r="G16" s="25"/>
      <c r="H16" s="26" t="e">
        <f>VLOOKUP(F16,Tablas!$I$6:$L$13,1)</f>
        <v>#N/A</v>
      </c>
      <c r="I16" s="26" t="e">
        <f t="shared" si="3"/>
        <v>#N/A</v>
      </c>
      <c r="J16" s="79" t="e">
        <f>VLOOKUP(F16,Tablas!$I$6:$L$13,4)</f>
        <v>#N/A</v>
      </c>
      <c r="K16" s="26" t="e">
        <f t="shared" si="4"/>
        <v>#N/A</v>
      </c>
      <c r="L16" s="26" t="e">
        <f>VLOOKUP(F16,Tablas!$I$6:$L$13,3)</f>
        <v>#N/A</v>
      </c>
      <c r="M16" s="26" t="e">
        <f t="shared" si="5"/>
        <v>#N/A</v>
      </c>
      <c r="N16" s="24"/>
      <c r="O16" s="26">
        <f>VLOOKUP(F16,Tablas!$I$19:$L$26,1)</f>
        <v>0</v>
      </c>
      <c r="P16" s="26">
        <f t="shared" si="6"/>
        <v>0</v>
      </c>
      <c r="Q16" s="79" t="e">
        <f>VLOOKUP(F16,Tablas!$I$6:$L$11,4)</f>
        <v>#N/A</v>
      </c>
      <c r="R16" s="26" t="e">
        <f t="shared" si="7"/>
        <v>#N/A</v>
      </c>
      <c r="S16" s="28">
        <f>VLOOKUP(F16,Tablas!$I$19:$L$26,4)</f>
        <v>0</v>
      </c>
      <c r="T16" s="27" t="e">
        <f t="shared" si="8"/>
        <v>#N/A</v>
      </c>
      <c r="U16" s="61">
        <f>VLOOKUP(F16,Tablas!$I$19:$L$26,3)</f>
        <v>0</v>
      </c>
      <c r="V16" s="27" t="e">
        <f t="shared" si="9"/>
        <v>#N/A</v>
      </c>
      <c r="W16" s="29">
        <f t="shared" si="10"/>
        <v>1</v>
      </c>
      <c r="X16" s="68" t="e">
        <f t="shared" si="11"/>
        <v>#N/A</v>
      </c>
      <c r="Y16" s="27" t="e">
        <f t="shared" si="12"/>
        <v>#N/A</v>
      </c>
      <c r="Z16" s="24"/>
      <c r="AA16" s="24" t="e">
        <f t="shared" si="13"/>
        <v>#N/A</v>
      </c>
      <c r="AB16" s="68" t="e">
        <f t="shared" si="14"/>
        <v>#N/A</v>
      </c>
      <c r="AC16" s="30" t="s">
        <v>60</v>
      </c>
      <c r="AD16" s="61" t="e">
        <f>VLOOKUP(F16,Tablas!$I$33:$K$45,3)</f>
        <v>#N/A</v>
      </c>
      <c r="AE16" s="80" t="e">
        <f t="shared" si="15"/>
        <v>#N/A</v>
      </c>
    </row>
    <row r="17" spans="1:31" ht="12">
      <c r="A17" s="54">
        <v>9</v>
      </c>
      <c r="B17" s="24">
        <f>+Vacaciones!I19</f>
        <v>0</v>
      </c>
      <c r="C17" s="24">
        <f>+Vacaciones!J19</f>
        <v>0</v>
      </c>
      <c r="D17" s="24">
        <f t="shared" si="0"/>
        <v>0</v>
      </c>
      <c r="E17" s="24">
        <f t="shared" si="1"/>
        <v>0</v>
      </c>
      <c r="F17" s="25">
        <f t="shared" si="2"/>
        <v>0</v>
      </c>
      <c r="G17" s="25"/>
      <c r="H17" s="26" t="e">
        <f>VLOOKUP(F17,Tablas!$I$6:$L$13,1)</f>
        <v>#N/A</v>
      </c>
      <c r="I17" s="26" t="e">
        <f t="shared" si="3"/>
        <v>#N/A</v>
      </c>
      <c r="J17" s="79" t="e">
        <f>VLOOKUP(F17,Tablas!$I$6:$L$13,4)</f>
        <v>#N/A</v>
      </c>
      <c r="K17" s="26" t="e">
        <f t="shared" si="4"/>
        <v>#N/A</v>
      </c>
      <c r="L17" s="26" t="e">
        <f>VLOOKUP(F17,Tablas!$I$6:$L$13,3)</f>
        <v>#N/A</v>
      </c>
      <c r="M17" s="26" t="e">
        <f t="shared" si="5"/>
        <v>#N/A</v>
      </c>
      <c r="N17" s="24"/>
      <c r="O17" s="26">
        <f>VLOOKUP(F17,Tablas!$I$19:$L$26,1)</f>
        <v>0</v>
      </c>
      <c r="P17" s="26">
        <f t="shared" si="6"/>
        <v>0</v>
      </c>
      <c r="Q17" s="79" t="e">
        <f>VLOOKUP(F17,Tablas!$I$6:$L$11,4)</f>
        <v>#N/A</v>
      </c>
      <c r="R17" s="26" t="e">
        <f t="shared" si="7"/>
        <v>#N/A</v>
      </c>
      <c r="S17" s="28">
        <f>VLOOKUP(F17,Tablas!$I$19:$L$26,4)</f>
        <v>0</v>
      </c>
      <c r="T17" s="27" t="e">
        <f t="shared" si="8"/>
        <v>#N/A</v>
      </c>
      <c r="U17" s="61">
        <f>VLOOKUP(F17,Tablas!$I$19:$L$26,3)</f>
        <v>0</v>
      </c>
      <c r="V17" s="27" t="e">
        <f t="shared" si="9"/>
        <v>#N/A</v>
      </c>
      <c r="W17" s="29">
        <f t="shared" si="10"/>
        <v>1</v>
      </c>
      <c r="X17" s="68" t="e">
        <f t="shared" si="11"/>
        <v>#N/A</v>
      </c>
      <c r="Y17" s="27" t="e">
        <f t="shared" si="12"/>
        <v>#N/A</v>
      </c>
      <c r="Z17" s="24"/>
      <c r="AA17" s="24" t="e">
        <f t="shared" si="13"/>
        <v>#N/A</v>
      </c>
      <c r="AB17" s="68" t="e">
        <f t="shared" si="14"/>
        <v>#N/A</v>
      </c>
      <c r="AC17" s="30" t="s">
        <v>60</v>
      </c>
      <c r="AD17" s="61" t="e">
        <f>VLOOKUP(F17,Tablas!$I$33:$K$45,3)</f>
        <v>#N/A</v>
      </c>
      <c r="AE17" s="80" t="e">
        <f t="shared" si="15"/>
        <v>#N/A</v>
      </c>
    </row>
    <row r="18" spans="1:31" ht="12">
      <c r="A18" s="54">
        <v>10</v>
      </c>
      <c r="B18" s="24">
        <f>+Vacaciones!I20</f>
        <v>0</v>
      </c>
      <c r="C18" s="24">
        <f>+Vacaciones!J20</f>
        <v>0</v>
      </c>
      <c r="D18" s="24">
        <f t="shared" si="0"/>
        <v>0</v>
      </c>
      <c r="E18" s="24">
        <f t="shared" si="1"/>
        <v>0</v>
      </c>
      <c r="F18" s="25">
        <f t="shared" si="2"/>
        <v>0</v>
      </c>
      <c r="G18" s="25"/>
      <c r="H18" s="26" t="e">
        <f>VLOOKUP(F18,Tablas!$I$6:$L$13,1)</f>
        <v>#N/A</v>
      </c>
      <c r="I18" s="26" t="e">
        <f t="shared" si="3"/>
        <v>#N/A</v>
      </c>
      <c r="J18" s="79" t="e">
        <f>VLOOKUP(F18,Tablas!$I$6:$L$13,4)</f>
        <v>#N/A</v>
      </c>
      <c r="K18" s="26" t="e">
        <f t="shared" si="4"/>
        <v>#N/A</v>
      </c>
      <c r="L18" s="26" t="e">
        <f>VLOOKUP(F18,Tablas!$I$6:$L$13,3)</f>
        <v>#N/A</v>
      </c>
      <c r="M18" s="26" t="e">
        <f t="shared" si="5"/>
        <v>#N/A</v>
      </c>
      <c r="N18" s="24"/>
      <c r="O18" s="26">
        <f>VLOOKUP(F18,Tablas!$I$19:$L$26,1)</f>
        <v>0</v>
      </c>
      <c r="P18" s="26">
        <f t="shared" si="6"/>
        <v>0</v>
      </c>
      <c r="Q18" s="79" t="e">
        <f>VLOOKUP(F18,Tablas!$I$6:$L$11,4)</f>
        <v>#N/A</v>
      </c>
      <c r="R18" s="26" t="e">
        <f t="shared" si="7"/>
        <v>#N/A</v>
      </c>
      <c r="S18" s="28">
        <f>VLOOKUP(F18,Tablas!$I$19:$L$26,4)</f>
        <v>0</v>
      </c>
      <c r="T18" s="27" t="e">
        <f t="shared" si="8"/>
        <v>#N/A</v>
      </c>
      <c r="U18" s="61">
        <f>VLOOKUP(F18,Tablas!$I$19:$L$26,3)</f>
        <v>0</v>
      </c>
      <c r="V18" s="27" t="e">
        <f t="shared" si="9"/>
        <v>#N/A</v>
      </c>
      <c r="W18" s="29">
        <f t="shared" si="10"/>
        <v>1</v>
      </c>
      <c r="X18" s="68" t="e">
        <f t="shared" si="11"/>
        <v>#N/A</v>
      </c>
      <c r="Y18" s="27" t="e">
        <f t="shared" si="12"/>
        <v>#N/A</v>
      </c>
      <c r="Z18" s="24"/>
      <c r="AA18" s="24" t="e">
        <f t="shared" si="13"/>
        <v>#N/A</v>
      </c>
      <c r="AB18" s="68" t="e">
        <f t="shared" si="14"/>
        <v>#N/A</v>
      </c>
      <c r="AC18" s="30" t="s">
        <v>60</v>
      </c>
      <c r="AD18" s="61" t="e">
        <f>VLOOKUP(F18,Tablas!$I$33:$K$45,3)</f>
        <v>#N/A</v>
      </c>
      <c r="AE18" s="80" t="e">
        <f t="shared" si="15"/>
        <v>#N/A</v>
      </c>
    </row>
    <row r="19" spans="1:31" ht="12">
      <c r="A19" s="54">
        <v>11</v>
      </c>
      <c r="B19" s="24">
        <f>+Vacaciones!I21</f>
        <v>0</v>
      </c>
      <c r="C19" s="24">
        <f>+Vacaciones!J21</f>
        <v>0</v>
      </c>
      <c r="D19" s="24">
        <f t="shared" si="0"/>
        <v>0</v>
      </c>
      <c r="E19" s="24">
        <f t="shared" si="1"/>
        <v>0</v>
      </c>
      <c r="F19" s="25">
        <f t="shared" si="2"/>
        <v>0</v>
      </c>
      <c r="G19" s="25"/>
      <c r="H19" s="26" t="e">
        <f>VLOOKUP(F19,Tablas!$I$6:$L$13,1)</f>
        <v>#N/A</v>
      </c>
      <c r="I19" s="26" t="e">
        <f t="shared" si="3"/>
        <v>#N/A</v>
      </c>
      <c r="J19" s="79" t="e">
        <f>VLOOKUP(F19,Tablas!$I$6:$L$13,4)</f>
        <v>#N/A</v>
      </c>
      <c r="K19" s="26" t="e">
        <f t="shared" si="4"/>
        <v>#N/A</v>
      </c>
      <c r="L19" s="26" t="e">
        <f>VLOOKUP(F19,Tablas!$I$6:$L$13,3)</f>
        <v>#N/A</v>
      </c>
      <c r="M19" s="26" t="e">
        <f t="shared" si="5"/>
        <v>#N/A</v>
      </c>
      <c r="N19" s="24"/>
      <c r="O19" s="26">
        <f>VLOOKUP(F19,Tablas!$I$19:$L$26,1)</f>
        <v>0</v>
      </c>
      <c r="P19" s="26">
        <f t="shared" si="6"/>
        <v>0</v>
      </c>
      <c r="Q19" s="79" t="e">
        <f>VLOOKUP(F19,Tablas!$I$6:$L$11,4)</f>
        <v>#N/A</v>
      </c>
      <c r="R19" s="26" t="e">
        <f t="shared" si="7"/>
        <v>#N/A</v>
      </c>
      <c r="S19" s="28">
        <f>VLOOKUP(F19,Tablas!$I$19:$L$26,4)</f>
        <v>0</v>
      </c>
      <c r="T19" s="27" t="e">
        <f t="shared" si="8"/>
        <v>#N/A</v>
      </c>
      <c r="U19" s="61">
        <f>VLOOKUP(F19,Tablas!$I$19:$L$26,3)</f>
        <v>0</v>
      </c>
      <c r="V19" s="27" t="e">
        <f t="shared" si="9"/>
        <v>#N/A</v>
      </c>
      <c r="W19" s="29">
        <f t="shared" si="10"/>
        <v>1</v>
      </c>
      <c r="X19" s="68" t="e">
        <f t="shared" si="11"/>
        <v>#N/A</v>
      </c>
      <c r="Y19" s="27" t="e">
        <f t="shared" si="12"/>
        <v>#N/A</v>
      </c>
      <c r="Z19" s="24"/>
      <c r="AA19" s="24" t="e">
        <f t="shared" si="13"/>
        <v>#N/A</v>
      </c>
      <c r="AB19" s="68" t="e">
        <f t="shared" si="14"/>
        <v>#N/A</v>
      </c>
      <c r="AC19" s="30" t="s">
        <v>60</v>
      </c>
      <c r="AD19" s="61" t="e">
        <f>VLOOKUP(F19,Tablas!$I$33:$K$45,3)</f>
        <v>#N/A</v>
      </c>
      <c r="AE19" s="80" t="e">
        <f t="shared" si="15"/>
        <v>#N/A</v>
      </c>
    </row>
    <row r="20" spans="1:31" ht="12">
      <c r="A20" s="54">
        <v>12</v>
      </c>
      <c r="B20" s="24">
        <f>+Vacaciones!I22</f>
        <v>0</v>
      </c>
      <c r="C20" s="24">
        <f>+Vacaciones!J22</f>
        <v>0</v>
      </c>
      <c r="D20" s="24">
        <f t="shared" si="0"/>
        <v>0</v>
      </c>
      <c r="E20" s="24">
        <f t="shared" si="1"/>
        <v>0</v>
      </c>
      <c r="F20" s="25">
        <f t="shared" si="2"/>
        <v>0</v>
      </c>
      <c r="G20" s="25"/>
      <c r="H20" s="26" t="e">
        <f>VLOOKUP(F20,Tablas!$I$6:$L$13,1)</f>
        <v>#N/A</v>
      </c>
      <c r="I20" s="26" t="e">
        <f t="shared" si="3"/>
        <v>#N/A</v>
      </c>
      <c r="J20" s="79" t="e">
        <f>VLOOKUP(F20,Tablas!$I$6:$L$13,4)</f>
        <v>#N/A</v>
      </c>
      <c r="K20" s="26" t="e">
        <f t="shared" si="4"/>
        <v>#N/A</v>
      </c>
      <c r="L20" s="26" t="e">
        <f>VLOOKUP(F20,Tablas!$I$6:$L$13,3)</f>
        <v>#N/A</v>
      </c>
      <c r="M20" s="26" t="e">
        <f t="shared" si="5"/>
        <v>#N/A</v>
      </c>
      <c r="N20" s="24"/>
      <c r="O20" s="26">
        <f>VLOOKUP(F20,Tablas!$I$19:$L$26,1)</f>
        <v>0</v>
      </c>
      <c r="P20" s="26">
        <f t="shared" si="6"/>
        <v>0</v>
      </c>
      <c r="Q20" s="79" t="e">
        <f>VLOOKUP(F20,Tablas!$I$6:$L$11,4)</f>
        <v>#N/A</v>
      </c>
      <c r="R20" s="26" t="e">
        <f t="shared" si="7"/>
        <v>#N/A</v>
      </c>
      <c r="S20" s="28">
        <f>VLOOKUP(F20,Tablas!$I$19:$L$26,4)</f>
        <v>0</v>
      </c>
      <c r="T20" s="27" t="e">
        <f t="shared" si="8"/>
        <v>#N/A</v>
      </c>
      <c r="U20" s="61">
        <f>VLOOKUP(F20,Tablas!$I$19:$L$26,3)</f>
        <v>0</v>
      </c>
      <c r="V20" s="27" t="e">
        <f t="shared" si="9"/>
        <v>#N/A</v>
      </c>
      <c r="W20" s="29">
        <f t="shared" si="10"/>
        <v>1</v>
      </c>
      <c r="X20" s="68" t="e">
        <f t="shared" si="11"/>
        <v>#N/A</v>
      </c>
      <c r="Y20" s="27" t="e">
        <f t="shared" si="12"/>
        <v>#N/A</v>
      </c>
      <c r="Z20" s="24"/>
      <c r="AA20" s="24" t="e">
        <f t="shared" si="13"/>
        <v>#N/A</v>
      </c>
      <c r="AB20" s="68" t="e">
        <f t="shared" si="14"/>
        <v>#N/A</v>
      </c>
      <c r="AC20" s="30" t="s">
        <v>60</v>
      </c>
      <c r="AD20" s="61" t="e">
        <f>VLOOKUP(F20,Tablas!$I$33:$K$45,3)</f>
        <v>#N/A</v>
      </c>
      <c r="AE20" s="80" t="e">
        <f t="shared" si="15"/>
        <v>#N/A</v>
      </c>
    </row>
    <row r="21" spans="1:31" ht="12">
      <c r="A21" s="54">
        <v>13</v>
      </c>
      <c r="B21" s="24">
        <f>+Vacaciones!I23</f>
        <v>0</v>
      </c>
      <c r="C21" s="24">
        <f>+Vacaciones!J23</f>
        <v>0</v>
      </c>
      <c r="D21" s="24">
        <f t="shared" si="0"/>
        <v>0</v>
      </c>
      <c r="E21" s="24">
        <f t="shared" si="1"/>
        <v>0</v>
      </c>
      <c r="F21" s="25">
        <f t="shared" si="2"/>
        <v>0</v>
      </c>
      <c r="G21" s="25"/>
      <c r="H21" s="26" t="e">
        <f>VLOOKUP(F21,Tablas!$I$6:$L$13,1)</f>
        <v>#N/A</v>
      </c>
      <c r="I21" s="26" t="e">
        <f t="shared" si="3"/>
        <v>#N/A</v>
      </c>
      <c r="J21" s="79" t="e">
        <f>VLOOKUP(F21,Tablas!$I$6:$L$13,4)</f>
        <v>#N/A</v>
      </c>
      <c r="K21" s="26" t="e">
        <f t="shared" si="4"/>
        <v>#N/A</v>
      </c>
      <c r="L21" s="26" t="e">
        <f>VLOOKUP(F21,Tablas!$I$6:$L$13,3)</f>
        <v>#N/A</v>
      </c>
      <c r="M21" s="26" t="e">
        <f t="shared" si="5"/>
        <v>#N/A</v>
      </c>
      <c r="N21" s="24"/>
      <c r="O21" s="26">
        <f>VLOOKUP(F21,Tablas!$I$19:$L$26,1)</f>
        <v>0</v>
      </c>
      <c r="P21" s="26">
        <f t="shared" si="6"/>
        <v>0</v>
      </c>
      <c r="Q21" s="79" t="e">
        <f>VLOOKUP(F21,Tablas!$I$6:$L$11,4)</f>
        <v>#N/A</v>
      </c>
      <c r="R21" s="26" t="e">
        <f t="shared" si="7"/>
        <v>#N/A</v>
      </c>
      <c r="S21" s="28">
        <f>VLOOKUP(F21,Tablas!$I$19:$L$26,4)</f>
        <v>0</v>
      </c>
      <c r="T21" s="27" t="e">
        <f t="shared" si="8"/>
        <v>#N/A</v>
      </c>
      <c r="U21" s="61">
        <f>VLOOKUP(F21,Tablas!$I$19:$L$26,3)</f>
        <v>0</v>
      </c>
      <c r="V21" s="27" t="e">
        <f t="shared" si="9"/>
        <v>#N/A</v>
      </c>
      <c r="W21" s="29">
        <f t="shared" si="10"/>
        <v>1</v>
      </c>
      <c r="X21" s="68" t="e">
        <f t="shared" si="11"/>
        <v>#N/A</v>
      </c>
      <c r="Y21" s="27" t="e">
        <f t="shared" si="12"/>
        <v>#N/A</v>
      </c>
      <c r="Z21" s="24"/>
      <c r="AA21" s="24" t="e">
        <f t="shared" si="13"/>
        <v>#N/A</v>
      </c>
      <c r="AB21" s="68" t="e">
        <f t="shared" si="14"/>
        <v>#N/A</v>
      </c>
      <c r="AC21" s="30" t="s">
        <v>60</v>
      </c>
      <c r="AD21" s="61" t="e">
        <f>VLOOKUP(F21,Tablas!$I$33:$K$45,3)</f>
        <v>#N/A</v>
      </c>
      <c r="AE21" s="80" t="e">
        <f t="shared" si="15"/>
        <v>#N/A</v>
      </c>
    </row>
    <row r="22" spans="1:31" ht="12">
      <c r="A22" s="54">
        <v>14</v>
      </c>
      <c r="B22" s="24">
        <f>+Vacaciones!I24</f>
        <v>0</v>
      </c>
      <c r="C22" s="24">
        <f>+Vacaciones!J24</f>
        <v>0</v>
      </c>
      <c r="D22" s="24">
        <f t="shared" si="0"/>
        <v>0</v>
      </c>
      <c r="E22" s="24">
        <f t="shared" si="1"/>
        <v>0</v>
      </c>
      <c r="F22" s="25">
        <f t="shared" si="2"/>
        <v>0</v>
      </c>
      <c r="G22" s="25"/>
      <c r="H22" s="26" t="e">
        <f>VLOOKUP(F22,Tablas!$I$6:$L$13,1)</f>
        <v>#N/A</v>
      </c>
      <c r="I22" s="26" t="e">
        <f t="shared" si="3"/>
        <v>#N/A</v>
      </c>
      <c r="J22" s="79" t="e">
        <f>VLOOKUP(F22,Tablas!$I$6:$L$13,4)</f>
        <v>#N/A</v>
      </c>
      <c r="K22" s="26" t="e">
        <f t="shared" si="4"/>
        <v>#N/A</v>
      </c>
      <c r="L22" s="26" t="e">
        <f>VLOOKUP(F22,Tablas!$I$6:$L$13,3)</f>
        <v>#N/A</v>
      </c>
      <c r="M22" s="26" t="e">
        <f t="shared" si="5"/>
        <v>#N/A</v>
      </c>
      <c r="N22" s="24"/>
      <c r="O22" s="26">
        <f>VLOOKUP(F22,Tablas!$I$19:$L$26,1)</f>
        <v>0</v>
      </c>
      <c r="P22" s="26">
        <f t="shared" si="6"/>
        <v>0</v>
      </c>
      <c r="Q22" s="79" t="e">
        <f>VLOOKUP(F22,Tablas!$I$6:$L$11,4)</f>
        <v>#N/A</v>
      </c>
      <c r="R22" s="26" t="e">
        <f t="shared" si="7"/>
        <v>#N/A</v>
      </c>
      <c r="S22" s="28">
        <f>VLOOKUP(F22,Tablas!$I$19:$L$26,4)</f>
        <v>0</v>
      </c>
      <c r="T22" s="27" t="e">
        <f t="shared" si="8"/>
        <v>#N/A</v>
      </c>
      <c r="U22" s="61">
        <f>VLOOKUP(F22,Tablas!$I$19:$L$26,3)</f>
        <v>0</v>
      </c>
      <c r="V22" s="27" t="e">
        <f t="shared" si="9"/>
        <v>#N/A</v>
      </c>
      <c r="W22" s="29">
        <f t="shared" si="10"/>
        <v>1</v>
      </c>
      <c r="X22" s="68" t="e">
        <f t="shared" si="11"/>
        <v>#N/A</v>
      </c>
      <c r="Y22" s="27" t="e">
        <f t="shared" si="12"/>
        <v>#N/A</v>
      </c>
      <c r="Z22" s="24"/>
      <c r="AA22" s="24" t="e">
        <f t="shared" si="13"/>
        <v>#N/A</v>
      </c>
      <c r="AB22" s="68" t="e">
        <f t="shared" si="14"/>
        <v>#N/A</v>
      </c>
      <c r="AC22" s="30" t="s">
        <v>60</v>
      </c>
      <c r="AD22" s="61" t="e">
        <f>VLOOKUP(F22,Tablas!$I$33:$K$45,3)</f>
        <v>#N/A</v>
      </c>
      <c r="AE22" s="80" t="e">
        <f t="shared" si="15"/>
        <v>#N/A</v>
      </c>
    </row>
    <row r="23" spans="1:31" ht="12">
      <c r="A23" s="54">
        <v>15</v>
      </c>
      <c r="B23" s="24">
        <f>+Vacaciones!I25</f>
        <v>0</v>
      </c>
      <c r="C23" s="24">
        <f>+Vacaciones!J25</f>
        <v>0</v>
      </c>
      <c r="D23" s="24">
        <f t="shared" si="0"/>
        <v>0</v>
      </c>
      <c r="E23" s="24">
        <f t="shared" si="1"/>
        <v>0</v>
      </c>
      <c r="F23" s="25">
        <f t="shared" si="2"/>
        <v>0</v>
      </c>
      <c r="G23" s="25"/>
      <c r="H23" s="26" t="e">
        <f>VLOOKUP(F23,Tablas!$I$6:$L$13,1)</f>
        <v>#N/A</v>
      </c>
      <c r="I23" s="26" t="e">
        <f t="shared" si="3"/>
        <v>#N/A</v>
      </c>
      <c r="J23" s="79" t="e">
        <f>VLOOKUP(F23,Tablas!$I$6:$L$13,4)</f>
        <v>#N/A</v>
      </c>
      <c r="K23" s="26" t="e">
        <f t="shared" si="4"/>
        <v>#N/A</v>
      </c>
      <c r="L23" s="26" t="e">
        <f>VLOOKUP(F23,Tablas!$I$6:$L$13,3)</f>
        <v>#N/A</v>
      </c>
      <c r="M23" s="26" t="e">
        <f t="shared" si="5"/>
        <v>#N/A</v>
      </c>
      <c r="N23" s="24"/>
      <c r="O23" s="26">
        <f>VLOOKUP(F23,Tablas!$I$19:$L$26,1)</f>
        <v>0</v>
      </c>
      <c r="P23" s="26">
        <f t="shared" si="6"/>
        <v>0</v>
      </c>
      <c r="Q23" s="79" t="e">
        <f>VLOOKUP(F23,Tablas!$I$6:$L$11,4)</f>
        <v>#N/A</v>
      </c>
      <c r="R23" s="26" t="e">
        <f t="shared" si="7"/>
        <v>#N/A</v>
      </c>
      <c r="S23" s="28">
        <f>VLOOKUP(F23,Tablas!$I$19:$L$26,4)</f>
        <v>0</v>
      </c>
      <c r="T23" s="27" t="e">
        <f t="shared" si="8"/>
        <v>#N/A</v>
      </c>
      <c r="U23" s="61">
        <f>VLOOKUP(F23,Tablas!$I$19:$L$26,3)</f>
        <v>0</v>
      </c>
      <c r="V23" s="27" t="e">
        <f t="shared" si="9"/>
        <v>#N/A</v>
      </c>
      <c r="W23" s="29">
        <f t="shared" si="10"/>
        <v>1</v>
      </c>
      <c r="X23" s="68" t="e">
        <f t="shared" si="11"/>
        <v>#N/A</v>
      </c>
      <c r="Y23" s="27" t="e">
        <f t="shared" si="12"/>
        <v>#N/A</v>
      </c>
      <c r="Z23" s="24"/>
      <c r="AA23" s="24" t="e">
        <f t="shared" si="13"/>
        <v>#N/A</v>
      </c>
      <c r="AB23" s="68" t="e">
        <f t="shared" si="14"/>
        <v>#N/A</v>
      </c>
      <c r="AC23" s="30" t="s">
        <v>60</v>
      </c>
      <c r="AD23" s="61" t="e">
        <f>VLOOKUP(F23,Tablas!$I$33:$K$45,3)</f>
        <v>#N/A</v>
      </c>
      <c r="AE23" s="80" t="e">
        <f t="shared" si="15"/>
        <v>#N/A</v>
      </c>
    </row>
    <row r="24" spans="1:31" ht="12">
      <c r="A24" s="54">
        <v>16</v>
      </c>
      <c r="B24" s="24">
        <f>+Vacaciones!I26</f>
        <v>0</v>
      </c>
      <c r="C24" s="24">
        <f>+Vacaciones!J26</f>
        <v>0</v>
      </c>
      <c r="D24" s="24">
        <f t="shared" si="0"/>
        <v>0</v>
      </c>
      <c r="E24" s="24">
        <f t="shared" si="1"/>
        <v>0</v>
      </c>
      <c r="F24" s="25">
        <f t="shared" si="2"/>
        <v>0</v>
      </c>
      <c r="G24" s="25"/>
      <c r="H24" s="26" t="e">
        <f>VLOOKUP(F24,Tablas!$I$6:$L$13,1)</f>
        <v>#N/A</v>
      </c>
      <c r="I24" s="26" t="e">
        <f t="shared" si="3"/>
        <v>#N/A</v>
      </c>
      <c r="J24" s="79" t="e">
        <f>VLOOKUP(F24,Tablas!$I$6:$L$13,4)</f>
        <v>#N/A</v>
      </c>
      <c r="K24" s="26" t="e">
        <f t="shared" si="4"/>
        <v>#N/A</v>
      </c>
      <c r="L24" s="26" t="e">
        <f>VLOOKUP(F24,Tablas!$I$6:$L$13,3)</f>
        <v>#N/A</v>
      </c>
      <c r="M24" s="26" t="e">
        <f t="shared" si="5"/>
        <v>#N/A</v>
      </c>
      <c r="N24" s="24"/>
      <c r="O24" s="26">
        <f>VLOOKUP(F24,Tablas!$I$19:$L$26,1)</f>
        <v>0</v>
      </c>
      <c r="P24" s="26">
        <f t="shared" si="6"/>
        <v>0</v>
      </c>
      <c r="Q24" s="79" t="e">
        <f>VLOOKUP(F24,Tablas!$I$6:$L$11,4)</f>
        <v>#N/A</v>
      </c>
      <c r="R24" s="26" t="e">
        <f t="shared" si="7"/>
        <v>#N/A</v>
      </c>
      <c r="S24" s="28">
        <f>VLOOKUP(F24,Tablas!$I$19:$L$26,4)</f>
        <v>0</v>
      </c>
      <c r="T24" s="27" t="e">
        <f t="shared" si="8"/>
        <v>#N/A</v>
      </c>
      <c r="U24" s="61">
        <f>VLOOKUP(F24,Tablas!$I$19:$L$26,3)</f>
        <v>0</v>
      </c>
      <c r="V24" s="27" t="e">
        <f t="shared" si="9"/>
        <v>#N/A</v>
      </c>
      <c r="W24" s="29">
        <f t="shared" si="10"/>
        <v>1</v>
      </c>
      <c r="X24" s="68" t="e">
        <f t="shared" si="11"/>
        <v>#N/A</v>
      </c>
      <c r="Y24" s="27" t="e">
        <f t="shared" si="12"/>
        <v>#N/A</v>
      </c>
      <c r="Z24" s="24"/>
      <c r="AA24" s="24" t="e">
        <f t="shared" si="13"/>
        <v>#N/A</v>
      </c>
      <c r="AB24" s="68" t="e">
        <f t="shared" si="14"/>
        <v>#N/A</v>
      </c>
      <c r="AC24" s="30" t="s">
        <v>60</v>
      </c>
      <c r="AD24" s="61" t="e">
        <f>VLOOKUP(F24,Tablas!$I$33:$K$45,3)</f>
        <v>#N/A</v>
      </c>
      <c r="AE24" s="80" t="e">
        <f t="shared" si="15"/>
        <v>#N/A</v>
      </c>
    </row>
    <row r="25" spans="1:31" ht="12">
      <c r="A25" s="54">
        <v>17</v>
      </c>
      <c r="B25" s="24">
        <f>+Vacaciones!I27</f>
        <v>0</v>
      </c>
      <c r="C25" s="24">
        <f>+Vacaciones!J27</f>
        <v>0</v>
      </c>
      <c r="D25" s="24">
        <f t="shared" si="0"/>
        <v>0</v>
      </c>
      <c r="E25" s="24">
        <f t="shared" si="1"/>
        <v>0</v>
      </c>
      <c r="F25" s="25">
        <f t="shared" si="2"/>
        <v>0</v>
      </c>
      <c r="G25" s="25"/>
      <c r="H25" s="26" t="e">
        <f>VLOOKUP(F25,Tablas!$I$6:$L$13,1)</f>
        <v>#N/A</v>
      </c>
      <c r="I25" s="26" t="e">
        <f t="shared" si="3"/>
        <v>#N/A</v>
      </c>
      <c r="J25" s="79" t="e">
        <f>VLOOKUP(F25,Tablas!$I$6:$L$13,4)</f>
        <v>#N/A</v>
      </c>
      <c r="K25" s="26" t="e">
        <f t="shared" si="4"/>
        <v>#N/A</v>
      </c>
      <c r="L25" s="26" t="e">
        <f>VLOOKUP(F25,Tablas!$I$6:$L$13,3)</f>
        <v>#N/A</v>
      </c>
      <c r="M25" s="26" t="e">
        <f t="shared" si="5"/>
        <v>#N/A</v>
      </c>
      <c r="N25" s="24"/>
      <c r="O25" s="26">
        <f>VLOOKUP(F25,Tablas!$I$19:$L$26,1)</f>
        <v>0</v>
      </c>
      <c r="P25" s="26">
        <f t="shared" si="6"/>
        <v>0</v>
      </c>
      <c r="Q25" s="79" t="e">
        <f>VLOOKUP(F25,Tablas!$I$6:$L$11,4)</f>
        <v>#N/A</v>
      </c>
      <c r="R25" s="26" t="e">
        <f t="shared" si="7"/>
        <v>#N/A</v>
      </c>
      <c r="S25" s="28">
        <f>VLOOKUP(F25,Tablas!$I$19:$L$26,4)</f>
        <v>0</v>
      </c>
      <c r="T25" s="27" t="e">
        <f t="shared" si="8"/>
        <v>#N/A</v>
      </c>
      <c r="U25" s="61">
        <f>VLOOKUP(F25,Tablas!$I$19:$L$26,3)</f>
        <v>0</v>
      </c>
      <c r="V25" s="27" t="e">
        <f t="shared" si="9"/>
        <v>#N/A</v>
      </c>
      <c r="W25" s="29">
        <f t="shared" si="10"/>
        <v>1</v>
      </c>
      <c r="X25" s="68" t="e">
        <f t="shared" si="11"/>
        <v>#N/A</v>
      </c>
      <c r="Y25" s="27" t="e">
        <f t="shared" si="12"/>
        <v>#N/A</v>
      </c>
      <c r="Z25" s="24"/>
      <c r="AA25" s="24" t="e">
        <f t="shared" si="13"/>
        <v>#N/A</v>
      </c>
      <c r="AB25" s="68" t="e">
        <f t="shared" si="14"/>
        <v>#N/A</v>
      </c>
      <c r="AC25" s="30" t="s">
        <v>60</v>
      </c>
      <c r="AD25" s="61" t="e">
        <f>VLOOKUP(F25,Tablas!$I$33:$K$45,3)</f>
        <v>#N/A</v>
      </c>
      <c r="AE25" s="80" t="e">
        <f t="shared" si="15"/>
        <v>#N/A</v>
      </c>
    </row>
    <row r="26" spans="1:31" ht="12">
      <c r="A26" s="54">
        <v>18</v>
      </c>
      <c r="B26" s="24">
        <f>+Vacaciones!I28</f>
        <v>0</v>
      </c>
      <c r="C26" s="24">
        <f>+Vacaciones!J28</f>
        <v>0</v>
      </c>
      <c r="D26" s="24">
        <f t="shared" si="0"/>
        <v>0</v>
      </c>
      <c r="E26" s="24">
        <f t="shared" si="1"/>
        <v>0</v>
      </c>
      <c r="F26" s="25">
        <f t="shared" si="2"/>
        <v>0</v>
      </c>
      <c r="G26" s="25"/>
      <c r="H26" s="26" t="e">
        <f>VLOOKUP(F26,Tablas!$I$6:$L$13,1)</f>
        <v>#N/A</v>
      </c>
      <c r="I26" s="26" t="e">
        <f t="shared" si="3"/>
        <v>#N/A</v>
      </c>
      <c r="J26" s="79" t="e">
        <f>VLOOKUP(F26,Tablas!$I$6:$L$13,4)</f>
        <v>#N/A</v>
      </c>
      <c r="K26" s="26" t="e">
        <f t="shared" si="4"/>
        <v>#N/A</v>
      </c>
      <c r="L26" s="26" t="e">
        <f>VLOOKUP(F26,Tablas!$I$6:$L$13,3)</f>
        <v>#N/A</v>
      </c>
      <c r="M26" s="26" t="e">
        <f t="shared" si="5"/>
        <v>#N/A</v>
      </c>
      <c r="N26" s="24"/>
      <c r="O26" s="26">
        <f>VLOOKUP(F26,Tablas!$I$19:$L$26,1)</f>
        <v>0</v>
      </c>
      <c r="P26" s="26">
        <f t="shared" si="6"/>
        <v>0</v>
      </c>
      <c r="Q26" s="79" t="e">
        <f>VLOOKUP(F26,Tablas!$I$6:$L$11,4)</f>
        <v>#N/A</v>
      </c>
      <c r="R26" s="26" t="e">
        <f t="shared" si="7"/>
        <v>#N/A</v>
      </c>
      <c r="S26" s="28">
        <f>VLOOKUP(F26,Tablas!$I$19:$L$26,4)</f>
        <v>0</v>
      </c>
      <c r="T26" s="27" t="e">
        <f t="shared" si="8"/>
        <v>#N/A</v>
      </c>
      <c r="U26" s="61">
        <f>VLOOKUP(F26,Tablas!$I$19:$L$26,3)</f>
        <v>0</v>
      </c>
      <c r="V26" s="27" t="e">
        <f t="shared" si="9"/>
        <v>#N/A</v>
      </c>
      <c r="W26" s="29">
        <f t="shared" si="10"/>
        <v>1</v>
      </c>
      <c r="X26" s="68" t="e">
        <f t="shared" si="11"/>
        <v>#N/A</v>
      </c>
      <c r="Y26" s="27" t="e">
        <f t="shared" si="12"/>
        <v>#N/A</v>
      </c>
      <c r="Z26" s="24"/>
      <c r="AA26" s="24" t="e">
        <f t="shared" si="13"/>
        <v>#N/A</v>
      </c>
      <c r="AB26" s="68" t="e">
        <f t="shared" si="14"/>
        <v>#N/A</v>
      </c>
      <c r="AC26" s="30" t="s">
        <v>60</v>
      </c>
      <c r="AD26" s="61" t="e">
        <f>VLOOKUP(F26,Tablas!$I$33:$K$45,3)</f>
        <v>#N/A</v>
      </c>
      <c r="AE26" s="80" t="e">
        <f t="shared" si="15"/>
        <v>#N/A</v>
      </c>
    </row>
    <row r="27" spans="1:31" ht="12">
      <c r="A27" s="54">
        <v>19</v>
      </c>
      <c r="B27" s="24">
        <f>+Vacaciones!I29</f>
        <v>0</v>
      </c>
      <c r="C27" s="24">
        <f>+Vacaciones!J29</f>
        <v>0</v>
      </c>
      <c r="D27" s="24">
        <f t="shared" si="0"/>
        <v>0</v>
      </c>
      <c r="E27" s="24">
        <f t="shared" si="1"/>
        <v>0</v>
      </c>
      <c r="F27" s="25">
        <f t="shared" si="2"/>
        <v>0</v>
      </c>
      <c r="G27" s="25"/>
      <c r="H27" s="26" t="e">
        <f>VLOOKUP(F27,Tablas!$I$6:$L$13,1)</f>
        <v>#N/A</v>
      </c>
      <c r="I27" s="26" t="e">
        <f t="shared" si="3"/>
        <v>#N/A</v>
      </c>
      <c r="J27" s="79" t="e">
        <f>VLOOKUP(F27,Tablas!$I$6:$L$13,4)</f>
        <v>#N/A</v>
      </c>
      <c r="K27" s="26" t="e">
        <f t="shared" si="4"/>
        <v>#N/A</v>
      </c>
      <c r="L27" s="26" t="e">
        <f>VLOOKUP(F27,Tablas!$I$6:$L$13,3)</f>
        <v>#N/A</v>
      </c>
      <c r="M27" s="26" t="e">
        <f t="shared" si="5"/>
        <v>#N/A</v>
      </c>
      <c r="N27" s="24"/>
      <c r="O27" s="26">
        <f>VLOOKUP(F27,Tablas!$I$19:$L$26,1)</f>
        <v>0</v>
      </c>
      <c r="P27" s="26">
        <f t="shared" si="6"/>
        <v>0</v>
      </c>
      <c r="Q27" s="79" t="e">
        <f>VLOOKUP(F27,Tablas!$I$6:$L$11,4)</f>
        <v>#N/A</v>
      </c>
      <c r="R27" s="26" t="e">
        <f t="shared" si="7"/>
        <v>#N/A</v>
      </c>
      <c r="S27" s="28">
        <f>VLOOKUP(F27,Tablas!$I$19:$L$26,4)</f>
        <v>0</v>
      </c>
      <c r="T27" s="27" t="e">
        <f t="shared" si="8"/>
        <v>#N/A</v>
      </c>
      <c r="U27" s="61">
        <f>VLOOKUP(F27,Tablas!$I$19:$L$26,3)</f>
        <v>0</v>
      </c>
      <c r="V27" s="27" t="e">
        <f t="shared" si="9"/>
        <v>#N/A</v>
      </c>
      <c r="W27" s="29">
        <f t="shared" si="10"/>
        <v>1</v>
      </c>
      <c r="X27" s="68" t="e">
        <f t="shared" si="11"/>
        <v>#N/A</v>
      </c>
      <c r="Y27" s="27" t="e">
        <f t="shared" si="12"/>
        <v>#N/A</v>
      </c>
      <c r="Z27" s="24"/>
      <c r="AA27" s="24" t="e">
        <f t="shared" si="13"/>
        <v>#N/A</v>
      </c>
      <c r="AB27" s="68" t="e">
        <f t="shared" si="14"/>
        <v>#N/A</v>
      </c>
      <c r="AC27" s="30" t="s">
        <v>60</v>
      </c>
      <c r="AD27" s="61" t="e">
        <f>VLOOKUP(F27,Tablas!$I$33:$K$45,3)</f>
        <v>#N/A</v>
      </c>
      <c r="AE27" s="80" t="e">
        <f t="shared" si="15"/>
        <v>#N/A</v>
      </c>
    </row>
    <row r="28" spans="1:31" ht="12">
      <c r="A28" s="54">
        <v>20</v>
      </c>
      <c r="B28" s="24">
        <f>+Vacaciones!I30</f>
        <v>0</v>
      </c>
      <c r="C28" s="24">
        <f>+Vacaciones!J30</f>
        <v>0</v>
      </c>
      <c r="D28" s="24">
        <f t="shared" si="0"/>
        <v>0</v>
      </c>
      <c r="E28" s="24">
        <f t="shared" si="1"/>
        <v>0</v>
      </c>
      <c r="F28" s="25">
        <f t="shared" si="2"/>
        <v>0</v>
      </c>
      <c r="G28" s="25"/>
      <c r="H28" s="26" t="e">
        <f>VLOOKUP(F28,Tablas!$I$6:$L$13,1)</f>
        <v>#N/A</v>
      </c>
      <c r="I28" s="26" t="e">
        <f t="shared" si="3"/>
        <v>#N/A</v>
      </c>
      <c r="J28" s="79" t="e">
        <f>VLOOKUP(F28,Tablas!$I$6:$L$13,4)</f>
        <v>#N/A</v>
      </c>
      <c r="K28" s="26" t="e">
        <f t="shared" si="4"/>
        <v>#N/A</v>
      </c>
      <c r="L28" s="26" t="e">
        <f>VLOOKUP(F28,Tablas!$I$6:$L$13,3)</f>
        <v>#N/A</v>
      </c>
      <c r="M28" s="26" t="e">
        <f t="shared" si="5"/>
        <v>#N/A</v>
      </c>
      <c r="N28" s="24"/>
      <c r="O28" s="26">
        <f>VLOOKUP(F28,Tablas!$I$19:$L$26,1)</f>
        <v>0</v>
      </c>
      <c r="P28" s="26">
        <f t="shared" si="6"/>
        <v>0</v>
      </c>
      <c r="Q28" s="79" t="e">
        <f>VLOOKUP(F28,Tablas!$I$6:$L$11,4)</f>
        <v>#N/A</v>
      </c>
      <c r="R28" s="26" t="e">
        <f t="shared" si="7"/>
        <v>#N/A</v>
      </c>
      <c r="S28" s="28">
        <f>VLOOKUP(F28,Tablas!$I$19:$L$26,4)</f>
        <v>0</v>
      </c>
      <c r="T28" s="27" t="e">
        <f t="shared" si="8"/>
        <v>#N/A</v>
      </c>
      <c r="U28" s="61">
        <f>VLOOKUP(F28,Tablas!$I$19:$L$26,3)</f>
        <v>0</v>
      </c>
      <c r="V28" s="27" t="e">
        <f t="shared" si="9"/>
        <v>#N/A</v>
      </c>
      <c r="W28" s="29">
        <f t="shared" si="10"/>
        <v>1</v>
      </c>
      <c r="X28" s="68" t="e">
        <f t="shared" si="11"/>
        <v>#N/A</v>
      </c>
      <c r="Y28" s="27" t="e">
        <f t="shared" si="12"/>
        <v>#N/A</v>
      </c>
      <c r="Z28" s="24"/>
      <c r="AA28" s="24" t="e">
        <f t="shared" si="13"/>
        <v>#N/A</v>
      </c>
      <c r="AB28" s="68" t="e">
        <f t="shared" si="14"/>
        <v>#N/A</v>
      </c>
      <c r="AC28" s="30" t="s">
        <v>60</v>
      </c>
      <c r="AD28" s="61" t="e">
        <f>VLOOKUP(F28,Tablas!$I$33:$K$45,3)</f>
        <v>#N/A</v>
      </c>
      <c r="AE28" s="80" t="e">
        <f t="shared" si="15"/>
        <v>#N/A</v>
      </c>
    </row>
    <row r="29" spans="1:31" ht="12">
      <c r="A29" s="54">
        <v>21</v>
      </c>
      <c r="B29" s="24">
        <f>+Vacaciones!I31</f>
        <v>0</v>
      </c>
      <c r="C29" s="24">
        <f>+Vacaciones!J31</f>
        <v>0</v>
      </c>
      <c r="D29" s="24">
        <f t="shared" si="0"/>
        <v>0</v>
      </c>
      <c r="E29" s="24">
        <f t="shared" si="1"/>
        <v>0</v>
      </c>
      <c r="F29" s="25">
        <f t="shared" si="2"/>
        <v>0</v>
      </c>
      <c r="G29" s="25"/>
      <c r="H29" s="26" t="e">
        <f>VLOOKUP(F29,Tablas!$I$6:$L$13,1)</f>
        <v>#N/A</v>
      </c>
      <c r="I29" s="26" t="e">
        <f t="shared" si="3"/>
        <v>#N/A</v>
      </c>
      <c r="J29" s="79" t="e">
        <f>VLOOKUP(F29,Tablas!$I$6:$L$13,4)</f>
        <v>#N/A</v>
      </c>
      <c r="K29" s="26" t="e">
        <f t="shared" si="4"/>
        <v>#N/A</v>
      </c>
      <c r="L29" s="26" t="e">
        <f>VLOOKUP(F29,Tablas!$I$6:$L$13,3)</f>
        <v>#N/A</v>
      </c>
      <c r="M29" s="26" t="e">
        <f t="shared" si="5"/>
        <v>#N/A</v>
      </c>
      <c r="N29" s="24"/>
      <c r="O29" s="26">
        <f>VLOOKUP(F29,Tablas!$I$19:$L$26,1)</f>
        <v>0</v>
      </c>
      <c r="P29" s="26">
        <f t="shared" si="6"/>
        <v>0</v>
      </c>
      <c r="Q29" s="79" t="e">
        <f>VLOOKUP(F29,Tablas!$I$6:$L$11,4)</f>
        <v>#N/A</v>
      </c>
      <c r="R29" s="26" t="e">
        <f t="shared" si="7"/>
        <v>#N/A</v>
      </c>
      <c r="S29" s="28">
        <f>VLOOKUP(F29,Tablas!$I$19:$L$26,4)</f>
        <v>0</v>
      </c>
      <c r="T29" s="27" t="e">
        <f t="shared" si="8"/>
        <v>#N/A</v>
      </c>
      <c r="U29" s="61">
        <f>VLOOKUP(F29,Tablas!$I$19:$L$26,3)</f>
        <v>0</v>
      </c>
      <c r="V29" s="27" t="e">
        <f t="shared" si="9"/>
        <v>#N/A</v>
      </c>
      <c r="W29" s="29">
        <f t="shared" si="10"/>
        <v>1</v>
      </c>
      <c r="X29" s="68" t="e">
        <f t="shared" si="11"/>
        <v>#N/A</v>
      </c>
      <c r="Y29" s="27" t="e">
        <f t="shared" si="12"/>
        <v>#N/A</v>
      </c>
      <c r="Z29" s="24"/>
      <c r="AA29" s="24" t="e">
        <f t="shared" si="13"/>
        <v>#N/A</v>
      </c>
      <c r="AB29" s="68" t="e">
        <f t="shared" si="14"/>
        <v>#N/A</v>
      </c>
      <c r="AC29" s="30" t="s">
        <v>60</v>
      </c>
      <c r="AD29" s="61" t="e">
        <f>VLOOKUP(F29,Tablas!$I$33:$K$45,3)</f>
        <v>#N/A</v>
      </c>
      <c r="AE29" s="80" t="e">
        <f t="shared" si="15"/>
        <v>#N/A</v>
      </c>
    </row>
    <row r="30" spans="1:31" ht="12">
      <c r="A30" s="54">
        <v>22</v>
      </c>
      <c r="B30" s="24">
        <f>+Vacaciones!I32</f>
        <v>0</v>
      </c>
      <c r="C30" s="24">
        <f>+Vacaciones!J32</f>
        <v>0</v>
      </c>
      <c r="D30" s="24">
        <f t="shared" si="0"/>
        <v>0</v>
      </c>
      <c r="E30" s="24">
        <f t="shared" si="1"/>
        <v>0</v>
      </c>
      <c r="F30" s="25">
        <f t="shared" si="2"/>
        <v>0</v>
      </c>
      <c r="G30" s="25"/>
      <c r="H30" s="26" t="e">
        <f>VLOOKUP(F30,Tablas!$I$6:$L$13,1)</f>
        <v>#N/A</v>
      </c>
      <c r="I30" s="26" t="e">
        <f t="shared" si="3"/>
        <v>#N/A</v>
      </c>
      <c r="J30" s="79" t="e">
        <f>VLOOKUP(F30,Tablas!$I$6:$L$13,4)</f>
        <v>#N/A</v>
      </c>
      <c r="K30" s="26" t="e">
        <f t="shared" si="4"/>
        <v>#N/A</v>
      </c>
      <c r="L30" s="26" t="e">
        <f>VLOOKUP(F30,Tablas!$I$6:$L$13,3)</f>
        <v>#N/A</v>
      </c>
      <c r="M30" s="26" t="e">
        <f t="shared" si="5"/>
        <v>#N/A</v>
      </c>
      <c r="N30" s="24"/>
      <c r="O30" s="26">
        <f>VLOOKUP(F30,Tablas!$I$19:$L$26,1)</f>
        <v>0</v>
      </c>
      <c r="P30" s="26">
        <f t="shared" si="6"/>
        <v>0</v>
      </c>
      <c r="Q30" s="79" t="e">
        <f>VLOOKUP(F30,Tablas!$I$6:$L$11,4)</f>
        <v>#N/A</v>
      </c>
      <c r="R30" s="26" t="e">
        <f t="shared" si="7"/>
        <v>#N/A</v>
      </c>
      <c r="S30" s="28">
        <f>VLOOKUP(F30,Tablas!$I$19:$L$26,4)</f>
        <v>0</v>
      </c>
      <c r="T30" s="27" t="e">
        <f t="shared" si="8"/>
        <v>#N/A</v>
      </c>
      <c r="U30" s="61">
        <f>VLOOKUP(F30,Tablas!$I$19:$L$26,3)</f>
        <v>0</v>
      </c>
      <c r="V30" s="27" t="e">
        <f t="shared" si="9"/>
        <v>#N/A</v>
      </c>
      <c r="W30" s="29">
        <f t="shared" si="10"/>
        <v>1</v>
      </c>
      <c r="X30" s="68" t="e">
        <f t="shared" si="11"/>
        <v>#N/A</v>
      </c>
      <c r="Y30" s="27" t="e">
        <f t="shared" si="12"/>
        <v>#N/A</v>
      </c>
      <c r="Z30" s="24"/>
      <c r="AA30" s="24" t="e">
        <f t="shared" si="13"/>
        <v>#N/A</v>
      </c>
      <c r="AB30" s="68" t="e">
        <f t="shared" si="14"/>
        <v>#N/A</v>
      </c>
      <c r="AC30" s="30" t="s">
        <v>60</v>
      </c>
      <c r="AD30" s="61" t="e">
        <f>VLOOKUP(F30,Tablas!$I$33:$K$45,3)</f>
        <v>#N/A</v>
      </c>
      <c r="AE30" s="80" t="e">
        <f t="shared" si="15"/>
        <v>#N/A</v>
      </c>
    </row>
    <row r="31" spans="1:31" ht="12">
      <c r="A31" s="54">
        <v>23</v>
      </c>
      <c r="B31" s="24">
        <f>+Vacaciones!I33</f>
        <v>0</v>
      </c>
      <c r="C31" s="24">
        <f>+Vacaciones!J33</f>
        <v>0</v>
      </c>
      <c r="D31" s="24">
        <f t="shared" si="0"/>
        <v>0</v>
      </c>
      <c r="E31" s="24">
        <f t="shared" si="1"/>
        <v>0</v>
      </c>
      <c r="F31" s="25">
        <f t="shared" si="2"/>
        <v>0</v>
      </c>
      <c r="G31" s="25"/>
      <c r="H31" s="26" t="e">
        <f>VLOOKUP(F31,Tablas!$I$6:$L$13,1)</f>
        <v>#N/A</v>
      </c>
      <c r="I31" s="26" t="e">
        <f t="shared" si="3"/>
        <v>#N/A</v>
      </c>
      <c r="J31" s="79" t="e">
        <f>VLOOKUP(F31,Tablas!$I$6:$L$13,4)</f>
        <v>#N/A</v>
      </c>
      <c r="K31" s="26" t="e">
        <f t="shared" si="4"/>
        <v>#N/A</v>
      </c>
      <c r="L31" s="26" t="e">
        <f>VLOOKUP(F31,Tablas!$I$6:$L$13,3)</f>
        <v>#N/A</v>
      </c>
      <c r="M31" s="26" t="e">
        <f t="shared" si="5"/>
        <v>#N/A</v>
      </c>
      <c r="N31" s="24"/>
      <c r="O31" s="26">
        <f>VLOOKUP(F31,Tablas!$I$19:$L$26,1)</f>
        <v>0</v>
      </c>
      <c r="P31" s="26">
        <f t="shared" si="6"/>
        <v>0</v>
      </c>
      <c r="Q31" s="79" t="e">
        <f>VLOOKUP(F31,Tablas!$I$6:$L$11,4)</f>
        <v>#N/A</v>
      </c>
      <c r="R31" s="26" t="e">
        <f t="shared" si="7"/>
        <v>#N/A</v>
      </c>
      <c r="S31" s="28">
        <f>VLOOKUP(F31,Tablas!$I$19:$L$26,4)</f>
        <v>0</v>
      </c>
      <c r="T31" s="27" t="e">
        <f t="shared" si="8"/>
        <v>#N/A</v>
      </c>
      <c r="U31" s="61">
        <f>VLOOKUP(F31,Tablas!$I$19:$L$26,3)</f>
        <v>0</v>
      </c>
      <c r="V31" s="27" t="e">
        <f t="shared" si="9"/>
        <v>#N/A</v>
      </c>
      <c r="W31" s="29">
        <f t="shared" si="10"/>
        <v>1</v>
      </c>
      <c r="X31" s="68" t="e">
        <f t="shared" si="11"/>
        <v>#N/A</v>
      </c>
      <c r="Y31" s="27" t="e">
        <f t="shared" si="12"/>
        <v>#N/A</v>
      </c>
      <c r="Z31" s="24"/>
      <c r="AA31" s="24" t="e">
        <f t="shared" si="13"/>
        <v>#N/A</v>
      </c>
      <c r="AB31" s="68" t="e">
        <f t="shared" si="14"/>
        <v>#N/A</v>
      </c>
      <c r="AC31" s="30" t="s">
        <v>60</v>
      </c>
      <c r="AD31" s="61" t="e">
        <f>VLOOKUP(F31,Tablas!$I$33:$K$45,3)</f>
        <v>#N/A</v>
      </c>
      <c r="AE31" s="80" t="e">
        <f t="shared" si="15"/>
        <v>#N/A</v>
      </c>
    </row>
    <row r="32" spans="1:31" ht="12">
      <c r="A32" s="54">
        <v>24</v>
      </c>
      <c r="B32" s="24">
        <f>+Vacaciones!I34</f>
        <v>0</v>
      </c>
      <c r="C32" s="24">
        <f>+Vacaciones!J34</f>
        <v>0</v>
      </c>
      <c r="D32" s="24">
        <f t="shared" si="0"/>
        <v>0</v>
      </c>
      <c r="E32" s="24">
        <f t="shared" si="1"/>
        <v>0</v>
      </c>
      <c r="F32" s="25">
        <f t="shared" si="2"/>
        <v>0</v>
      </c>
      <c r="G32" s="25"/>
      <c r="H32" s="26" t="e">
        <f>VLOOKUP(F32,Tablas!$I$6:$L$13,1)</f>
        <v>#N/A</v>
      </c>
      <c r="I32" s="26" t="e">
        <f t="shared" si="3"/>
        <v>#N/A</v>
      </c>
      <c r="J32" s="79" t="e">
        <f>VLOOKUP(F32,Tablas!$I$6:$L$13,4)</f>
        <v>#N/A</v>
      </c>
      <c r="K32" s="26" t="e">
        <f t="shared" si="4"/>
        <v>#N/A</v>
      </c>
      <c r="L32" s="26" t="e">
        <f>VLOOKUP(F32,Tablas!$I$6:$L$13,3)</f>
        <v>#N/A</v>
      </c>
      <c r="M32" s="26" t="e">
        <f t="shared" si="5"/>
        <v>#N/A</v>
      </c>
      <c r="N32" s="24"/>
      <c r="O32" s="26">
        <f>VLOOKUP(F32,Tablas!$I$19:$L$26,1)</f>
        <v>0</v>
      </c>
      <c r="P32" s="26">
        <f t="shared" si="6"/>
        <v>0</v>
      </c>
      <c r="Q32" s="79" t="e">
        <f>VLOOKUP(F32,Tablas!$I$6:$L$11,4)</f>
        <v>#N/A</v>
      </c>
      <c r="R32" s="26" t="e">
        <f t="shared" si="7"/>
        <v>#N/A</v>
      </c>
      <c r="S32" s="28">
        <f>VLOOKUP(F32,Tablas!$I$19:$L$26,4)</f>
        <v>0</v>
      </c>
      <c r="T32" s="27" t="e">
        <f t="shared" si="8"/>
        <v>#N/A</v>
      </c>
      <c r="U32" s="61">
        <f>VLOOKUP(F32,Tablas!$I$19:$L$26,3)</f>
        <v>0</v>
      </c>
      <c r="V32" s="27" t="e">
        <f t="shared" si="9"/>
        <v>#N/A</v>
      </c>
      <c r="W32" s="29">
        <f t="shared" si="10"/>
        <v>1</v>
      </c>
      <c r="X32" s="68" t="e">
        <f t="shared" si="11"/>
        <v>#N/A</v>
      </c>
      <c r="Y32" s="27" t="e">
        <f t="shared" si="12"/>
        <v>#N/A</v>
      </c>
      <c r="Z32" s="24"/>
      <c r="AA32" s="24" t="e">
        <f t="shared" si="13"/>
        <v>#N/A</v>
      </c>
      <c r="AB32" s="68" t="e">
        <f t="shared" si="14"/>
        <v>#N/A</v>
      </c>
      <c r="AC32" s="30" t="s">
        <v>60</v>
      </c>
      <c r="AD32" s="61" t="e">
        <f>VLOOKUP(F32,Tablas!$I$33:$K$45,3)</f>
        <v>#N/A</v>
      </c>
      <c r="AE32" s="80" t="e">
        <f t="shared" si="15"/>
        <v>#N/A</v>
      </c>
    </row>
    <row r="33" spans="1:31" ht="12">
      <c r="A33" s="54">
        <v>25</v>
      </c>
      <c r="B33" s="24">
        <f>+Vacaciones!I35</f>
        <v>0</v>
      </c>
      <c r="C33" s="24">
        <f>+Vacaciones!J35</f>
        <v>0</v>
      </c>
      <c r="D33" s="24">
        <f t="shared" si="0"/>
        <v>0</v>
      </c>
      <c r="E33" s="24">
        <f t="shared" si="1"/>
        <v>0</v>
      </c>
      <c r="F33" s="25">
        <f t="shared" si="2"/>
        <v>0</v>
      </c>
      <c r="G33" s="25"/>
      <c r="H33" s="26" t="e">
        <f>VLOOKUP(F33,Tablas!$I$6:$L$13,1)</f>
        <v>#N/A</v>
      </c>
      <c r="I33" s="26" t="e">
        <f t="shared" si="3"/>
        <v>#N/A</v>
      </c>
      <c r="J33" s="79" t="e">
        <f>VLOOKUP(F33,Tablas!$I$6:$L$13,4)</f>
        <v>#N/A</v>
      </c>
      <c r="K33" s="26" t="e">
        <f t="shared" si="4"/>
        <v>#N/A</v>
      </c>
      <c r="L33" s="26" t="e">
        <f>VLOOKUP(F33,Tablas!$I$6:$L$13,3)</f>
        <v>#N/A</v>
      </c>
      <c r="M33" s="26" t="e">
        <f t="shared" si="5"/>
        <v>#N/A</v>
      </c>
      <c r="N33" s="24"/>
      <c r="O33" s="26">
        <f>VLOOKUP(F33,Tablas!$I$19:$L$26,1)</f>
        <v>0</v>
      </c>
      <c r="P33" s="26">
        <f t="shared" si="6"/>
        <v>0</v>
      </c>
      <c r="Q33" s="79" t="e">
        <f>VLOOKUP(F33,Tablas!$I$6:$L$11,4)</f>
        <v>#N/A</v>
      </c>
      <c r="R33" s="26" t="e">
        <f t="shared" si="7"/>
        <v>#N/A</v>
      </c>
      <c r="S33" s="28">
        <f>VLOOKUP(F33,Tablas!$I$19:$L$26,4)</f>
        <v>0</v>
      </c>
      <c r="T33" s="27" t="e">
        <f t="shared" si="8"/>
        <v>#N/A</v>
      </c>
      <c r="U33" s="61">
        <f>VLOOKUP(F33,Tablas!$I$19:$L$26,3)</f>
        <v>0</v>
      </c>
      <c r="V33" s="27" t="e">
        <f t="shared" si="9"/>
        <v>#N/A</v>
      </c>
      <c r="W33" s="29">
        <f t="shared" si="10"/>
        <v>1</v>
      </c>
      <c r="X33" s="68" t="e">
        <f t="shared" si="11"/>
        <v>#N/A</v>
      </c>
      <c r="Y33" s="27" t="e">
        <f t="shared" si="12"/>
        <v>#N/A</v>
      </c>
      <c r="Z33" s="24"/>
      <c r="AA33" s="24" t="e">
        <f t="shared" si="13"/>
        <v>#N/A</v>
      </c>
      <c r="AB33" s="68" t="e">
        <f t="shared" si="14"/>
        <v>#N/A</v>
      </c>
      <c r="AC33" s="30" t="s">
        <v>60</v>
      </c>
      <c r="AD33" s="61" t="e">
        <f>VLOOKUP(F33,Tablas!$I$33:$K$45,3)</f>
        <v>#N/A</v>
      </c>
      <c r="AE33" s="80" t="e">
        <f t="shared" si="15"/>
        <v>#N/A</v>
      </c>
    </row>
    <row r="34" spans="1:31" ht="12">
      <c r="A34" s="54">
        <v>26</v>
      </c>
      <c r="B34" s="24">
        <f>+Vacaciones!I36</f>
        <v>0</v>
      </c>
      <c r="C34" s="24">
        <f>+Vacaciones!J36</f>
        <v>0</v>
      </c>
      <c r="D34" s="24">
        <f t="shared" si="0"/>
        <v>0</v>
      </c>
      <c r="E34" s="24">
        <f t="shared" si="1"/>
        <v>0</v>
      </c>
      <c r="F34" s="25">
        <f t="shared" si="2"/>
        <v>0</v>
      </c>
      <c r="G34" s="25"/>
      <c r="H34" s="26" t="e">
        <f>VLOOKUP(F34,Tablas!$I$6:$L$13,1)</f>
        <v>#N/A</v>
      </c>
      <c r="I34" s="26" t="e">
        <f t="shared" si="3"/>
        <v>#N/A</v>
      </c>
      <c r="J34" s="79" t="e">
        <f>VLOOKUP(F34,Tablas!$I$6:$L$13,4)</f>
        <v>#N/A</v>
      </c>
      <c r="K34" s="26" t="e">
        <f t="shared" si="4"/>
        <v>#N/A</v>
      </c>
      <c r="L34" s="26" t="e">
        <f>VLOOKUP(F34,Tablas!$I$6:$L$13,3)</f>
        <v>#N/A</v>
      </c>
      <c r="M34" s="26" t="e">
        <f t="shared" si="5"/>
        <v>#N/A</v>
      </c>
      <c r="N34" s="24"/>
      <c r="O34" s="26">
        <f>VLOOKUP(F34,Tablas!$I$19:$L$26,1)</f>
        <v>0</v>
      </c>
      <c r="P34" s="26">
        <f t="shared" si="6"/>
        <v>0</v>
      </c>
      <c r="Q34" s="79" t="e">
        <f>VLOOKUP(F34,Tablas!$I$6:$L$11,4)</f>
        <v>#N/A</v>
      </c>
      <c r="R34" s="26" t="e">
        <f t="shared" si="7"/>
        <v>#N/A</v>
      </c>
      <c r="S34" s="28">
        <f>VLOOKUP(F34,Tablas!$I$19:$L$26,4)</f>
        <v>0</v>
      </c>
      <c r="T34" s="27" t="e">
        <f t="shared" si="8"/>
        <v>#N/A</v>
      </c>
      <c r="U34" s="61">
        <f>VLOOKUP(F34,Tablas!$I$19:$L$26,3)</f>
        <v>0</v>
      </c>
      <c r="V34" s="27" t="e">
        <f t="shared" si="9"/>
        <v>#N/A</v>
      </c>
      <c r="W34" s="29">
        <f t="shared" si="10"/>
        <v>1</v>
      </c>
      <c r="X34" s="68" t="e">
        <f t="shared" si="11"/>
        <v>#N/A</v>
      </c>
      <c r="Y34" s="27" t="e">
        <f t="shared" si="12"/>
        <v>#N/A</v>
      </c>
      <c r="Z34" s="24"/>
      <c r="AA34" s="24" t="e">
        <f t="shared" si="13"/>
        <v>#N/A</v>
      </c>
      <c r="AB34" s="68" t="e">
        <f t="shared" si="14"/>
        <v>#N/A</v>
      </c>
      <c r="AC34" s="30" t="s">
        <v>60</v>
      </c>
      <c r="AD34" s="61" t="e">
        <f>VLOOKUP(F34,Tablas!$I$33:$K$45,3)</f>
        <v>#N/A</v>
      </c>
      <c r="AE34" s="80" t="e">
        <f t="shared" si="15"/>
        <v>#N/A</v>
      </c>
    </row>
    <row r="35" spans="1:31" ht="12">
      <c r="A35" s="54">
        <v>27</v>
      </c>
      <c r="B35" s="24">
        <f>+Vacaciones!I37</f>
        <v>0</v>
      </c>
      <c r="C35" s="24">
        <f>+Vacaciones!J37</f>
        <v>0</v>
      </c>
      <c r="D35" s="24">
        <f t="shared" si="0"/>
        <v>0</v>
      </c>
      <c r="E35" s="24">
        <f t="shared" si="1"/>
        <v>0</v>
      </c>
      <c r="F35" s="25">
        <f t="shared" si="2"/>
        <v>0</v>
      </c>
      <c r="G35" s="25"/>
      <c r="H35" s="26" t="e">
        <f>VLOOKUP(F35,Tablas!$I$6:$L$13,1)</f>
        <v>#N/A</v>
      </c>
      <c r="I35" s="26" t="e">
        <f t="shared" si="3"/>
        <v>#N/A</v>
      </c>
      <c r="J35" s="79" t="e">
        <f>VLOOKUP(F35,Tablas!$I$6:$L$13,4)</f>
        <v>#N/A</v>
      </c>
      <c r="K35" s="26" t="e">
        <f t="shared" si="4"/>
        <v>#N/A</v>
      </c>
      <c r="L35" s="26" t="e">
        <f>VLOOKUP(F35,Tablas!$I$6:$L$13,3)</f>
        <v>#N/A</v>
      </c>
      <c r="M35" s="26" t="e">
        <f t="shared" si="5"/>
        <v>#N/A</v>
      </c>
      <c r="N35" s="24"/>
      <c r="O35" s="26">
        <f>VLOOKUP(F35,Tablas!$I$19:$L$26,1)</f>
        <v>0</v>
      </c>
      <c r="P35" s="26">
        <f t="shared" si="6"/>
        <v>0</v>
      </c>
      <c r="Q35" s="79" t="e">
        <f>VLOOKUP(F35,Tablas!$I$6:$L$11,4)</f>
        <v>#N/A</v>
      </c>
      <c r="R35" s="26" t="e">
        <f t="shared" si="7"/>
        <v>#N/A</v>
      </c>
      <c r="S35" s="28">
        <f>VLOOKUP(F35,Tablas!$I$19:$L$26,4)</f>
        <v>0</v>
      </c>
      <c r="T35" s="27" t="e">
        <f t="shared" si="8"/>
        <v>#N/A</v>
      </c>
      <c r="U35" s="61">
        <f>VLOOKUP(F35,Tablas!$I$19:$L$26,3)</f>
        <v>0</v>
      </c>
      <c r="V35" s="27" t="e">
        <f t="shared" si="9"/>
        <v>#N/A</v>
      </c>
      <c r="W35" s="29">
        <f t="shared" si="10"/>
        <v>1</v>
      </c>
      <c r="X35" s="68" t="e">
        <f t="shared" si="11"/>
        <v>#N/A</v>
      </c>
      <c r="Y35" s="27" t="e">
        <f t="shared" si="12"/>
        <v>#N/A</v>
      </c>
      <c r="Z35" s="24"/>
      <c r="AA35" s="24" t="e">
        <f t="shared" si="13"/>
        <v>#N/A</v>
      </c>
      <c r="AB35" s="68" t="e">
        <f t="shared" si="14"/>
        <v>#N/A</v>
      </c>
      <c r="AC35" s="30" t="s">
        <v>60</v>
      </c>
      <c r="AD35" s="61" t="e">
        <f>VLOOKUP(F35,Tablas!$I$33:$K$45,3)</f>
        <v>#N/A</v>
      </c>
      <c r="AE35" s="80" t="e">
        <f t="shared" si="15"/>
        <v>#N/A</v>
      </c>
    </row>
    <row r="36" spans="1:31" ht="12">
      <c r="A36" s="54">
        <v>28</v>
      </c>
      <c r="B36" s="24">
        <f>+Vacaciones!I38</f>
        <v>0</v>
      </c>
      <c r="C36" s="24">
        <f>+Vacaciones!J38</f>
        <v>0</v>
      </c>
      <c r="D36" s="24">
        <f t="shared" si="0"/>
        <v>0</v>
      </c>
      <c r="E36" s="24">
        <f t="shared" si="1"/>
        <v>0</v>
      </c>
      <c r="F36" s="25">
        <f t="shared" si="2"/>
        <v>0</v>
      </c>
      <c r="G36" s="25"/>
      <c r="H36" s="26" t="e">
        <f>VLOOKUP(F36,Tablas!$I$6:$L$13,1)</f>
        <v>#N/A</v>
      </c>
      <c r="I36" s="26" t="e">
        <f t="shared" si="3"/>
        <v>#N/A</v>
      </c>
      <c r="J36" s="79" t="e">
        <f>VLOOKUP(F36,Tablas!$I$6:$L$13,4)</f>
        <v>#N/A</v>
      </c>
      <c r="K36" s="26" t="e">
        <f t="shared" si="4"/>
        <v>#N/A</v>
      </c>
      <c r="L36" s="26" t="e">
        <f>VLOOKUP(F36,Tablas!$I$6:$L$13,3)</f>
        <v>#N/A</v>
      </c>
      <c r="M36" s="26" t="e">
        <f t="shared" si="5"/>
        <v>#N/A</v>
      </c>
      <c r="N36" s="24"/>
      <c r="O36" s="26">
        <f>VLOOKUP(F36,Tablas!$I$19:$L$26,1)</f>
        <v>0</v>
      </c>
      <c r="P36" s="26">
        <f t="shared" si="6"/>
        <v>0</v>
      </c>
      <c r="Q36" s="79" t="e">
        <f>VLOOKUP(F36,Tablas!$I$6:$L$11,4)</f>
        <v>#N/A</v>
      </c>
      <c r="R36" s="26" t="e">
        <f t="shared" si="7"/>
        <v>#N/A</v>
      </c>
      <c r="S36" s="28">
        <f>VLOOKUP(F36,Tablas!$I$19:$L$26,4)</f>
        <v>0</v>
      </c>
      <c r="T36" s="27" t="e">
        <f t="shared" si="8"/>
        <v>#N/A</v>
      </c>
      <c r="U36" s="61">
        <f>VLOOKUP(F36,Tablas!$I$19:$L$26,3)</f>
        <v>0</v>
      </c>
      <c r="V36" s="27" t="e">
        <f t="shared" si="9"/>
        <v>#N/A</v>
      </c>
      <c r="W36" s="29">
        <f t="shared" si="10"/>
        <v>1</v>
      </c>
      <c r="X36" s="68" t="e">
        <f t="shared" si="11"/>
        <v>#N/A</v>
      </c>
      <c r="Y36" s="27" t="e">
        <f t="shared" si="12"/>
        <v>#N/A</v>
      </c>
      <c r="Z36" s="24"/>
      <c r="AA36" s="24" t="e">
        <f t="shared" si="13"/>
        <v>#N/A</v>
      </c>
      <c r="AB36" s="68" t="e">
        <f t="shared" si="14"/>
        <v>#N/A</v>
      </c>
      <c r="AC36" s="30" t="s">
        <v>60</v>
      </c>
      <c r="AD36" s="61" t="e">
        <f>VLOOKUP(F36,Tablas!$I$33:$K$45,3)</f>
        <v>#N/A</v>
      </c>
      <c r="AE36" s="80" t="e">
        <f t="shared" si="15"/>
        <v>#N/A</v>
      </c>
    </row>
    <row r="37" spans="1:31" ht="12">
      <c r="A37" s="54">
        <v>29</v>
      </c>
      <c r="B37" s="24">
        <f>+Vacaciones!I39</f>
        <v>0</v>
      </c>
      <c r="C37" s="24">
        <f>+Vacaciones!J39</f>
        <v>0</v>
      </c>
      <c r="D37" s="24">
        <f t="shared" si="0"/>
        <v>0</v>
      </c>
      <c r="E37" s="24">
        <f t="shared" si="1"/>
        <v>0</v>
      </c>
      <c r="F37" s="25">
        <f t="shared" si="2"/>
        <v>0</v>
      </c>
      <c r="G37" s="25"/>
      <c r="H37" s="26" t="e">
        <f>VLOOKUP(F37,Tablas!$I$6:$L$13,1)</f>
        <v>#N/A</v>
      </c>
      <c r="I37" s="26" t="e">
        <f t="shared" si="3"/>
        <v>#N/A</v>
      </c>
      <c r="J37" s="79" t="e">
        <f>VLOOKUP(F37,Tablas!$I$6:$L$13,4)</f>
        <v>#N/A</v>
      </c>
      <c r="K37" s="26" t="e">
        <f t="shared" si="4"/>
        <v>#N/A</v>
      </c>
      <c r="L37" s="26" t="e">
        <f>VLOOKUP(F37,Tablas!$I$6:$L$13,3)</f>
        <v>#N/A</v>
      </c>
      <c r="M37" s="26" t="e">
        <f t="shared" si="5"/>
        <v>#N/A</v>
      </c>
      <c r="N37" s="24"/>
      <c r="O37" s="26">
        <f>VLOOKUP(F37,Tablas!$I$19:$L$26,1)</f>
        <v>0</v>
      </c>
      <c r="P37" s="26">
        <f t="shared" si="6"/>
        <v>0</v>
      </c>
      <c r="Q37" s="79" t="e">
        <f>VLOOKUP(F37,Tablas!$I$6:$L$11,4)</f>
        <v>#N/A</v>
      </c>
      <c r="R37" s="26" t="e">
        <f t="shared" si="7"/>
        <v>#N/A</v>
      </c>
      <c r="S37" s="28">
        <f>VLOOKUP(F37,Tablas!$I$19:$L$26,4)</f>
        <v>0</v>
      </c>
      <c r="T37" s="27" t="e">
        <f t="shared" si="8"/>
        <v>#N/A</v>
      </c>
      <c r="U37" s="61">
        <f>VLOOKUP(F37,Tablas!$I$19:$L$26,3)</f>
        <v>0</v>
      </c>
      <c r="V37" s="27" t="e">
        <f t="shared" si="9"/>
        <v>#N/A</v>
      </c>
      <c r="W37" s="29">
        <f t="shared" si="10"/>
        <v>1</v>
      </c>
      <c r="X37" s="68" t="e">
        <f t="shared" si="11"/>
        <v>#N/A</v>
      </c>
      <c r="Y37" s="27" t="e">
        <f t="shared" si="12"/>
        <v>#N/A</v>
      </c>
      <c r="Z37" s="24"/>
      <c r="AA37" s="24" t="e">
        <f t="shared" si="13"/>
        <v>#N/A</v>
      </c>
      <c r="AB37" s="68" t="e">
        <f t="shared" si="14"/>
        <v>#N/A</v>
      </c>
      <c r="AC37" s="30" t="s">
        <v>60</v>
      </c>
      <c r="AD37" s="61" t="e">
        <f>VLOOKUP(F37,Tablas!$I$33:$K$45,3)</f>
        <v>#N/A</v>
      </c>
      <c r="AE37" s="80" t="e">
        <f t="shared" si="15"/>
        <v>#N/A</v>
      </c>
    </row>
    <row r="38" spans="1:31" ht="12">
      <c r="A38" s="54">
        <v>30</v>
      </c>
      <c r="B38" s="24">
        <f>+Vacaciones!I40</f>
        <v>0</v>
      </c>
      <c r="C38" s="24">
        <f>+Vacaciones!J40</f>
        <v>0</v>
      </c>
      <c r="D38" s="24">
        <f t="shared" si="0"/>
        <v>0</v>
      </c>
      <c r="E38" s="24">
        <f t="shared" si="1"/>
        <v>0</v>
      </c>
      <c r="F38" s="25">
        <f t="shared" si="2"/>
        <v>0</v>
      </c>
      <c r="G38" s="25"/>
      <c r="H38" s="26" t="e">
        <f>VLOOKUP(F38,Tablas!$I$6:$L$13,1)</f>
        <v>#N/A</v>
      </c>
      <c r="I38" s="26" t="e">
        <f t="shared" si="3"/>
        <v>#N/A</v>
      </c>
      <c r="J38" s="79" t="e">
        <f>VLOOKUP(F38,Tablas!$I$6:$L$13,4)</f>
        <v>#N/A</v>
      </c>
      <c r="K38" s="26" t="e">
        <f t="shared" si="4"/>
        <v>#N/A</v>
      </c>
      <c r="L38" s="26" t="e">
        <f>VLOOKUP(F38,Tablas!$I$6:$L$13,3)</f>
        <v>#N/A</v>
      </c>
      <c r="M38" s="26" t="e">
        <f t="shared" si="5"/>
        <v>#N/A</v>
      </c>
      <c r="N38" s="24"/>
      <c r="O38" s="26">
        <f>VLOOKUP(F38,Tablas!$I$19:$L$26,1)</f>
        <v>0</v>
      </c>
      <c r="P38" s="26">
        <f t="shared" si="6"/>
        <v>0</v>
      </c>
      <c r="Q38" s="79" t="e">
        <f>VLOOKUP(F38,Tablas!$I$6:$L$11,4)</f>
        <v>#N/A</v>
      </c>
      <c r="R38" s="26" t="e">
        <f t="shared" si="7"/>
        <v>#N/A</v>
      </c>
      <c r="S38" s="28">
        <f>VLOOKUP(F38,Tablas!$I$19:$L$26,4)</f>
        <v>0</v>
      </c>
      <c r="T38" s="27" t="e">
        <f t="shared" si="8"/>
        <v>#N/A</v>
      </c>
      <c r="U38" s="61">
        <f>VLOOKUP(F38,Tablas!$I$19:$L$26,3)</f>
        <v>0</v>
      </c>
      <c r="V38" s="27" t="e">
        <f t="shared" si="9"/>
        <v>#N/A</v>
      </c>
      <c r="W38" s="29">
        <f t="shared" si="10"/>
        <v>1</v>
      </c>
      <c r="X38" s="68" t="e">
        <f t="shared" si="11"/>
        <v>#N/A</v>
      </c>
      <c r="Y38" s="27" t="e">
        <f t="shared" si="12"/>
        <v>#N/A</v>
      </c>
      <c r="Z38" s="24"/>
      <c r="AA38" s="24" t="e">
        <f t="shared" si="13"/>
        <v>#N/A</v>
      </c>
      <c r="AB38" s="68" t="e">
        <f t="shared" si="14"/>
        <v>#N/A</v>
      </c>
      <c r="AC38" s="30" t="s">
        <v>60</v>
      </c>
      <c r="AD38" s="61" t="e">
        <f>VLOOKUP(F38,Tablas!$I$33:$K$45,3)</f>
        <v>#N/A</v>
      </c>
      <c r="AE38" s="80" t="e">
        <f t="shared" si="15"/>
        <v>#N/A</v>
      </c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</sheetData>
  <sheetProtection/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Lucky 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 Star</dc:creator>
  <cp:keywords/>
  <dc:description/>
  <cp:lastModifiedBy>Administrador</cp:lastModifiedBy>
  <cp:lastPrinted>2012-10-31T00:13:20Z</cp:lastPrinted>
  <dcterms:created xsi:type="dcterms:W3CDTF">2004-12-02T22:40:22Z</dcterms:created>
  <dcterms:modified xsi:type="dcterms:W3CDTF">2013-11-26T16:41:08Z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